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48" i="1"/>
  <c r="I193"/>
  <c r="M193"/>
  <c r="I190"/>
  <c r="M190"/>
  <c r="J190"/>
  <c r="J187"/>
  <c r="I187"/>
  <c r="M187"/>
  <c r="M185"/>
  <c r="L185"/>
  <c r="J185"/>
  <c r="I185"/>
  <c r="M184"/>
  <c r="L184"/>
  <c r="J184"/>
  <c r="I184"/>
  <c r="M182"/>
  <c r="I182"/>
  <c r="M181"/>
  <c r="I181"/>
  <c r="I180"/>
  <c r="I146"/>
  <c r="M180"/>
  <c r="I177"/>
  <c r="I176"/>
  <c r="M177"/>
  <c r="J177"/>
  <c r="J176"/>
  <c r="M176"/>
  <c r="M149"/>
  <c r="J143"/>
  <c r="J164"/>
  <c r="I164"/>
  <c r="M164"/>
  <c r="I161"/>
  <c r="M161"/>
  <c r="J161"/>
  <c r="I158"/>
  <c r="M158"/>
  <c r="L158"/>
  <c r="J158"/>
  <c r="M156"/>
  <c r="L156"/>
  <c r="J156"/>
  <c r="I156"/>
  <c r="M157"/>
  <c r="L157"/>
  <c r="J157"/>
  <c r="I157"/>
  <c r="J152"/>
  <c r="I152"/>
  <c r="M152"/>
  <c r="I150"/>
  <c r="I149"/>
  <c r="J150"/>
  <c r="M150"/>
  <c r="J149"/>
  <c r="J146"/>
  <c r="I143"/>
  <c r="I13"/>
  <c r="M146"/>
  <c r="M143"/>
  <c r="I113"/>
  <c r="I109"/>
  <c r="I106"/>
  <c r="I105"/>
  <c r="I102"/>
  <c r="I101"/>
  <c r="I92"/>
  <c r="I93"/>
  <c r="I94"/>
  <c r="I80"/>
  <c r="I75"/>
  <c r="I76"/>
  <c r="I77"/>
  <c r="J72"/>
  <c r="J71"/>
  <c r="J70"/>
  <c r="J69"/>
  <c r="J68"/>
  <c r="J67"/>
  <c r="M136"/>
  <c r="M134"/>
  <c r="H138"/>
  <c r="H135"/>
  <c r="H134"/>
  <c r="H133"/>
  <c r="H132"/>
  <c r="G138"/>
  <c r="J138"/>
  <c r="G135"/>
  <c r="G134"/>
  <c r="G133"/>
  <c r="G132"/>
  <c r="M135"/>
  <c r="M133"/>
  <c r="M132"/>
  <c r="J135"/>
  <c r="J134"/>
  <c r="J133"/>
  <c r="J132"/>
  <c r="I127"/>
  <c r="M127"/>
  <c r="I124"/>
  <c r="M124"/>
  <c r="J124"/>
  <c r="J121"/>
  <c r="J120"/>
  <c r="I121"/>
  <c r="M121"/>
  <c r="I120"/>
  <c r="M120"/>
  <c r="I117"/>
  <c r="M117"/>
  <c r="J117"/>
  <c r="M113"/>
  <c r="L113"/>
  <c r="J113"/>
  <c r="M112"/>
  <c r="L112"/>
  <c r="J112"/>
  <c r="I112"/>
  <c r="M109"/>
  <c r="L109"/>
  <c r="J109"/>
  <c r="M106"/>
  <c r="L106"/>
  <c r="J106"/>
  <c r="M105"/>
  <c r="L105"/>
  <c r="J105"/>
  <c r="M102"/>
  <c r="L102"/>
  <c r="J102"/>
  <c r="M101"/>
  <c r="L101"/>
  <c r="J101"/>
  <c r="M94"/>
  <c r="L94"/>
  <c r="M93"/>
  <c r="L93"/>
  <c r="J93"/>
  <c r="L92"/>
  <c r="J92"/>
  <c r="M89"/>
  <c r="L89"/>
  <c r="J89"/>
  <c r="I89"/>
  <c r="M87"/>
  <c r="L87"/>
  <c r="J87"/>
  <c r="I87"/>
  <c r="J85"/>
  <c r="M85"/>
  <c r="L85"/>
  <c r="I85"/>
  <c r="I81"/>
  <c r="M81"/>
  <c r="L81"/>
  <c r="J81"/>
  <c r="J80"/>
  <c r="M80"/>
  <c r="L80"/>
  <c r="J77"/>
  <c r="J76"/>
  <c r="J75"/>
  <c r="I72"/>
  <c r="I71"/>
  <c r="I70"/>
  <c r="I69"/>
  <c r="I68"/>
  <c r="I67"/>
  <c r="M77"/>
  <c r="L77"/>
  <c r="M76"/>
  <c r="L76"/>
  <c r="M75"/>
  <c r="L75"/>
  <c r="M72"/>
  <c r="L72"/>
  <c r="M71"/>
  <c r="L71"/>
  <c r="M70"/>
  <c r="L70"/>
  <c r="M69"/>
  <c r="L69"/>
  <c r="M68"/>
  <c r="L68"/>
  <c r="M67"/>
  <c r="L67"/>
  <c r="M62"/>
  <c r="J62"/>
  <c r="I62"/>
  <c r="I58"/>
  <c r="M58"/>
  <c r="L58"/>
  <c r="I55"/>
  <c r="M55"/>
  <c r="L55"/>
  <c r="J55"/>
  <c r="M52"/>
  <c r="L52"/>
  <c r="J52"/>
  <c r="I52"/>
  <c r="J49"/>
  <c r="I41"/>
  <c r="I49"/>
  <c r="M49"/>
  <c r="L49"/>
  <c r="M44"/>
  <c r="M35"/>
  <c r="M34"/>
  <c r="M30"/>
  <c r="M27"/>
  <c r="M26"/>
  <c r="M23"/>
  <c r="M22"/>
  <c r="M21"/>
  <c r="M20"/>
  <c r="M16"/>
  <c r="M15"/>
  <c r="M14"/>
  <c r="M13"/>
  <c r="M47"/>
  <c r="M48"/>
  <c r="M7"/>
  <c r="M6"/>
  <c r="I44"/>
  <c r="I35"/>
  <c r="I34"/>
  <c r="L44"/>
  <c r="J44"/>
  <c r="I20"/>
  <c r="L41"/>
  <c r="I30"/>
  <c r="L40"/>
  <c r="J40"/>
  <c r="I40"/>
  <c r="L39"/>
  <c r="J39"/>
  <c r="I39"/>
  <c r="J35"/>
  <c r="J34"/>
  <c r="J30"/>
  <c r="J47"/>
  <c r="J48"/>
  <c r="I26"/>
  <c r="I27"/>
  <c r="I23"/>
  <c r="I22"/>
  <c r="I21"/>
  <c r="I16"/>
  <c r="I15"/>
  <c r="I14"/>
  <c r="I47"/>
  <c r="I7"/>
  <c r="I6"/>
  <c r="J27"/>
  <c r="J26"/>
  <c r="J23"/>
  <c r="J22"/>
  <c r="J21"/>
  <c r="J20"/>
  <c r="J7"/>
  <c r="J6"/>
  <c r="J16"/>
  <c r="J13"/>
  <c r="L27"/>
  <c r="L26"/>
  <c r="L35"/>
  <c r="L34"/>
  <c r="L23"/>
  <c r="L22"/>
  <c r="J15"/>
  <c r="J14"/>
  <c r="L21"/>
  <c r="L20"/>
  <c r="L47"/>
  <c r="L48"/>
  <c r="L16"/>
  <c r="L15"/>
  <c r="L14"/>
  <c r="L7"/>
  <c r="L6"/>
  <c r="M92"/>
</calcChain>
</file>

<file path=xl/sharedStrings.xml><?xml version="1.0" encoding="utf-8"?>
<sst xmlns="http://schemas.openxmlformats.org/spreadsheetml/2006/main" count="680" uniqueCount="183">
  <si>
    <t>ライフル</t>
    <phoneticPr fontId="2"/>
  </si>
  <si>
    <t>攻撃力</t>
    <rPh sb="0" eb="3">
      <t>コウゲキリョク</t>
    </rPh>
    <phoneticPr fontId="2"/>
  </si>
  <si>
    <t>装弾数</t>
    <rPh sb="0" eb="2">
      <t>ソウダン</t>
    </rPh>
    <rPh sb="2" eb="3">
      <t>スウ</t>
    </rPh>
    <phoneticPr fontId="2"/>
  </si>
  <si>
    <t>射程距離</t>
    <rPh sb="0" eb="2">
      <t>シャテイ</t>
    </rPh>
    <rPh sb="2" eb="4">
      <t>キョリ</t>
    </rPh>
    <phoneticPr fontId="2"/>
  </si>
  <si>
    <t>発射間隔</t>
    <rPh sb="0" eb="2">
      <t>ハッシャ</t>
    </rPh>
    <rPh sb="2" eb="4">
      <t>カンカク</t>
    </rPh>
    <phoneticPr fontId="2"/>
  </si>
  <si>
    <t>サイト</t>
    <phoneticPr fontId="2"/>
  </si>
  <si>
    <t>同時発射数</t>
    <rPh sb="0" eb="2">
      <t>ドウジ</t>
    </rPh>
    <rPh sb="2" eb="4">
      <t>ハッシャ</t>
    </rPh>
    <rPh sb="4" eb="5">
      <t>カズ</t>
    </rPh>
    <phoneticPr fontId="2"/>
  </si>
  <si>
    <t>弾数</t>
    <rPh sb="0" eb="1">
      <t>タマ</t>
    </rPh>
    <rPh sb="1" eb="2">
      <t>カズ</t>
    </rPh>
    <phoneticPr fontId="2"/>
  </si>
  <si>
    <t>命中率</t>
    <rPh sb="0" eb="2">
      <t>メイチュウ</t>
    </rPh>
    <rPh sb="2" eb="3">
      <t>リツ</t>
    </rPh>
    <phoneticPr fontId="2"/>
  </si>
  <si>
    <t>ＣＴ率</t>
    <rPh sb="2" eb="3">
      <t>リツ</t>
    </rPh>
    <phoneticPr fontId="2"/>
  </si>
  <si>
    <t>射程</t>
    <rPh sb="0" eb="2">
      <t>シャテイ</t>
    </rPh>
    <phoneticPr fontId="2"/>
  </si>
  <si>
    <t>備考</t>
    <rPh sb="0" eb="2">
      <t>ビコウ</t>
    </rPh>
    <phoneticPr fontId="2"/>
  </si>
  <si>
    <t>マシンガン</t>
    <phoneticPr fontId="2"/>
  </si>
  <si>
    <t>ハンドガン</t>
    <phoneticPr fontId="2"/>
  </si>
  <si>
    <t>バズーカ</t>
    <phoneticPr fontId="2"/>
  </si>
  <si>
    <t>散</t>
    <rPh sb="0" eb="1">
      <t>サン</t>
    </rPh>
    <phoneticPr fontId="2"/>
  </si>
  <si>
    <t>WG-RF35</t>
    <phoneticPr fontId="2"/>
  </si>
  <si>
    <t>WS</t>
    <phoneticPr fontId="2"/>
  </si>
  <si>
    <t>WG-RFM118</t>
    <phoneticPr fontId="2"/>
  </si>
  <si>
    <t>SP</t>
    <phoneticPr fontId="2"/>
  </si>
  <si>
    <t>WG-MG500</t>
    <phoneticPr fontId="2"/>
  </si>
  <si>
    <t>WG-MGA1</t>
    <phoneticPr fontId="2"/>
  </si>
  <si>
    <t>MG-AR1000</t>
    <phoneticPr fontId="2"/>
  </si>
  <si>
    <t>WS</t>
    <phoneticPr fontId="2"/>
  </si>
  <si>
    <t>WG-1-KARASAWA</t>
    <phoneticPr fontId="2"/>
  </si>
  <si>
    <t>WG-XFwPPk</t>
    <phoneticPr fontId="2"/>
  </si>
  <si>
    <t>攻撃力５００＝たますう１</t>
    <rPh sb="0" eb="2">
      <t>コウゲキ</t>
    </rPh>
    <rPh sb="2" eb="3">
      <t>リョク</t>
    </rPh>
    <phoneticPr fontId="2"/>
  </si>
  <si>
    <t>WA-Finger</t>
    <phoneticPr fontId="2"/>
  </si>
  <si>
    <t>SP</t>
    <phoneticPr fontId="2"/>
  </si>
  <si>
    <t>WS</t>
    <phoneticPr fontId="2"/>
  </si>
  <si>
    <t>WG-HG235</t>
    <phoneticPr fontId="2"/>
  </si>
  <si>
    <t>散</t>
    <rPh sb="0" eb="1">
      <t>サン</t>
    </rPh>
    <phoneticPr fontId="2"/>
  </si>
  <si>
    <t>WG-HG512</t>
    <phoneticPr fontId="2"/>
  </si>
  <si>
    <t>WS</t>
    <phoneticPr fontId="2"/>
  </si>
  <si>
    <t>WG-HG1</t>
    <phoneticPr fontId="2"/>
  </si>
  <si>
    <t>WG-HG770</t>
    <phoneticPr fontId="2"/>
  </si>
  <si>
    <t>WG-B2120</t>
  </si>
  <si>
    <t>SP</t>
    <phoneticPr fontId="2"/>
  </si>
  <si>
    <t>WG-2180</t>
  </si>
  <si>
    <t>スナイパーライフル</t>
    <phoneticPr fontId="2"/>
  </si>
  <si>
    <t>WG-RF/5</t>
    <phoneticPr fontId="2"/>
  </si>
  <si>
    <t>SP</t>
    <phoneticPr fontId="2"/>
  </si>
  <si>
    <t>WP-RF/P</t>
    <phoneticPr fontId="2"/>
  </si>
  <si>
    <t>WG-FG99</t>
    <phoneticPr fontId="2"/>
  </si>
  <si>
    <t>火炎放射器</t>
    <rPh sb="0" eb="2">
      <t>カエン</t>
    </rPh>
    <rPh sb="2" eb="5">
      <t>ホウシャキ</t>
    </rPh>
    <phoneticPr fontId="2"/>
  </si>
  <si>
    <t>パルスライフル</t>
    <phoneticPr fontId="2"/>
  </si>
  <si>
    <t>WG-XP1000</t>
    <phoneticPr fontId="2"/>
  </si>
  <si>
    <t>WG-XP2000</t>
    <phoneticPr fontId="2"/>
  </si>
  <si>
    <t>WG-XP2000(9)</t>
    <phoneticPr fontId="2"/>
  </si>
  <si>
    <t>連L3</t>
    <rPh sb="0" eb="1">
      <t>レン</t>
    </rPh>
    <phoneticPr fontId="2"/>
  </si>
  <si>
    <t>プラズマライフル</t>
    <phoneticPr fontId="2"/>
  </si>
  <si>
    <t>WG-XC4</t>
    <phoneticPr fontId="2"/>
  </si>
  <si>
    <t>レーザーライフル</t>
    <phoneticPr fontId="2"/>
  </si>
  <si>
    <t>WG-XW11</t>
    <phoneticPr fontId="2"/>
  </si>
  <si>
    <t>ハンドグレネードランチャー</t>
    <phoneticPr fontId="2"/>
  </si>
  <si>
    <t>WG-PB26</t>
    <phoneticPr fontId="2"/>
  </si>
  <si>
    <t>火炎砲弾</t>
    <rPh sb="0" eb="2">
      <t>カエン</t>
    </rPh>
    <rPh sb="2" eb="4">
      <t>ホウダン</t>
    </rPh>
    <phoneticPr fontId="2"/>
  </si>
  <si>
    <t>WG-FGI-00</t>
    <phoneticPr fontId="2"/>
  </si>
  <si>
    <t>WS</t>
    <phoneticPr fontId="2"/>
  </si>
  <si>
    <t>エネルギー系スナイパーライフル</t>
    <rPh sb="5" eb="6">
      <t>ケイ</t>
    </rPh>
    <phoneticPr fontId="2"/>
  </si>
  <si>
    <t>WG-RF/E</t>
    <phoneticPr fontId="2"/>
  </si>
  <si>
    <t>連L10</t>
    <rPh sb="0" eb="1">
      <t>レン</t>
    </rPh>
    <phoneticPr fontId="2"/>
  </si>
  <si>
    <t>連L5</t>
    <rPh sb="0" eb="1">
      <t>レン</t>
    </rPh>
    <phoneticPr fontId="2"/>
  </si>
  <si>
    <t>連L25</t>
    <rPh sb="0" eb="1">
      <t>レン</t>
    </rPh>
    <phoneticPr fontId="2"/>
  </si>
  <si>
    <t>エネルギーマシンガン</t>
    <phoneticPr fontId="2"/>
  </si>
  <si>
    <t>WG-MG500/E</t>
    <phoneticPr fontId="2"/>
  </si>
  <si>
    <t>肩武器</t>
    <rPh sb="0" eb="1">
      <t>カタ</t>
    </rPh>
    <rPh sb="1" eb="3">
      <t>ブキ</t>
    </rPh>
    <phoneticPr fontId="2"/>
  </si>
  <si>
    <t>小型ミサイル</t>
    <rPh sb="0" eb="2">
      <t>コガタ</t>
    </rPh>
    <phoneticPr fontId="2"/>
  </si>
  <si>
    <t>WM-S40/1</t>
    <phoneticPr fontId="2"/>
  </si>
  <si>
    <t>STD</t>
    <phoneticPr fontId="2"/>
  </si>
  <si>
    <t>Ｈ</t>
    <phoneticPr fontId="2"/>
  </si>
  <si>
    <t>WM-S40/2</t>
    <phoneticPr fontId="2"/>
  </si>
  <si>
    <t>Ｈ連L2</t>
    <rPh sb="1" eb="2">
      <t>レン</t>
    </rPh>
    <phoneticPr fontId="2"/>
  </si>
  <si>
    <t>STD=+0</t>
    <phoneticPr fontId="2"/>
  </si>
  <si>
    <t>ND=-10</t>
    <phoneticPr fontId="2"/>
  </si>
  <si>
    <t>ＷＳ＝+10</t>
    <phoneticPr fontId="2"/>
  </si>
  <si>
    <t>SP=＋５</t>
    <phoneticPr fontId="2"/>
  </si>
  <si>
    <t>WM-S60/4</t>
    <phoneticPr fontId="2"/>
  </si>
  <si>
    <t>Ｈ連L4</t>
    <rPh sb="1" eb="2">
      <t>レン</t>
    </rPh>
    <phoneticPr fontId="2"/>
  </si>
  <si>
    <t>WM-S60/6</t>
    <phoneticPr fontId="2"/>
  </si>
  <si>
    <t>Ｈ連L6</t>
    <rPh sb="1" eb="2">
      <t>レン</t>
    </rPh>
    <phoneticPr fontId="2"/>
  </si>
  <si>
    <t>WM-TO100</t>
    <phoneticPr fontId="2"/>
  </si>
  <si>
    <t>WM-MVG812</t>
    <phoneticPr fontId="2"/>
  </si>
  <si>
    <t>中型ミサイル</t>
    <rPh sb="0" eb="2">
      <t>チュウガタ</t>
    </rPh>
    <phoneticPr fontId="2"/>
  </si>
  <si>
    <t>WM-MVG404</t>
    <phoneticPr fontId="2"/>
  </si>
  <si>
    <t>WM-MVG802</t>
    <phoneticPr fontId="2"/>
  </si>
  <si>
    <t>WM-SMSS24</t>
    <phoneticPr fontId="2"/>
  </si>
  <si>
    <t>大型ミサイル</t>
    <rPh sb="0" eb="2">
      <t>オオガタ</t>
    </rPh>
    <phoneticPr fontId="2"/>
  </si>
  <si>
    <t>WM-L201</t>
    <phoneticPr fontId="2"/>
  </si>
  <si>
    <t>WM-AT</t>
    <phoneticPr fontId="2"/>
  </si>
  <si>
    <t>Ｈ　核</t>
    <rPh sb="2" eb="3">
      <t>カク</t>
    </rPh>
    <phoneticPr fontId="2"/>
  </si>
  <si>
    <t>特殊ミサイル（）</t>
    <rPh sb="0" eb="2">
      <t>トクシュ</t>
    </rPh>
    <phoneticPr fontId="2"/>
  </si>
  <si>
    <t>マルチミサイル</t>
    <phoneticPr fontId="2"/>
  </si>
  <si>
    <t>WM-X201</t>
    <phoneticPr fontId="2"/>
  </si>
  <si>
    <t>Ｈ散</t>
    <rPh sb="1" eb="2">
      <t>サン</t>
    </rPh>
    <phoneticPr fontId="2"/>
  </si>
  <si>
    <t>デュアルミサイル</t>
    <phoneticPr fontId="2"/>
  </si>
  <si>
    <t>WM-P4001</t>
    <phoneticPr fontId="2"/>
  </si>
  <si>
    <t>トリプルミサイル</t>
    <phoneticPr fontId="2"/>
  </si>
  <si>
    <t>WM-PS-2</t>
    <phoneticPr fontId="2"/>
  </si>
  <si>
    <t>Ｈ連L3</t>
    <rPh sb="1" eb="2">
      <t>レン</t>
    </rPh>
    <phoneticPr fontId="2"/>
  </si>
  <si>
    <t>WM-X5-AA</t>
    <phoneticPr fontId="2"/>
  </si>
  <si>
    <t>なし</t>
    <phoneticPr fontId="2"/>
  </si>
  <si>
    <t>ＮＤ</t>
    <phoneticPr fontId="2"/>
  </si>
  <si>
    <t>WM-X10</t>
    <phoneticPr fontId="2"/>
  </si>
  <si>
    <t>ND</t>
    <phoneticPr fontId="2"/>
  </si>
  <si>
    <t>爆雷ノーロック</t>
    <rPh sb="0" eb="2">
      <t>バクライ</t>
    </rPh>
    <phoneticPr fontId="2"/>
  </si>
  <si>
    <t>WM-X15-EX</t>
    <phoneticPr fontId="2"/>
  </si>
  <si>
    <t>追加弾倉</t>
    <rPh sb="0" eb="2">
      <t>ツイカ</t>
    </rPh>
    <rPh sb="2" eb="3">
      <t>タマ</t>
    </rPh>
    <rPh sb="3" eb="4">
      <t>クラ</t>
    </rPh>
    <phoneticPr fontId="2"/>
  </si>
  <si>
    <t>M118-TD</t>
    <phoneticPr fontId="2"/>
  </si>
  <si>
    <t>最大弾数増加Lv1=全</t>
    <rPh sb="10" eb="11">
      <t>ゼン</t>
    </rPh>
    <phoneticPr fontId="2"/>
  </si>
  <si>
    <t>小型ロケット</t>
    <rPh sb="0" eb="2">
      <t>コガタ</t>
    </rPh>
    <phoneticPr fontId="2"/>
  </si>
  <si>
    <t>WR-S50</t>
    <phoneticPr fontId="2"/>
  </si>
  <si>
    <t>なし</t>
    <phoneticPr fontId="2"/>
  </si>
  <si>
    <t>WR-S100</t>
    <phoneticPr fontId="2"/>
  </si>
  <si>
    <t>中型ロケット</t>
    <rPh sb="0" eb="2">
      <t>チュウガタ</t>
    </rPh>
    <phoneticPr fontId="2"/>
  </si>
  <si>
    <t>WR-M50</t>
    <phoneticPr fontId="2"/>
  </si>
  <si>
    <t>WR-M70</t>
    <phoneticPr fontId="2"/>
  </si>
  <si>
    <t>大型ロケット</t>
    <rPh sb="0" eb="2">
      <t>オオガタ</t>
    </rPh>
    <phoneticPr fontId="2"/>
  </si>
  <si>
    <t>WR-L24</t>
    <phoneticPr fontId="2"/>
  </si>
  <si>
    <t>特殊ロケット</t>
    <rPh sb="0" eb="2">
      <t>トクシュ</t>
    </rPh>
    <phoneticPr fontId="2"/>
  </si>
  <si>
    <t>WR-RS7</t>
    <phoneticPr fontId="2"/>
  </si>
  <si>
    <t>盲</t>
    <rPh sb="0" eb="1">
      <t>モウ</t>
    </rPh>
    <phoneticPr fontId="2"/>
  </si>
  <si>
    <t>WRR-10</t>
    <phoneticPr fontId="2"/>
  </si>
  <si>
    <t>後　機雷</t>
    <rPh sb="0" eb="1">
      <t>ウシ</t>
    </rPh>
    <rPh sb="2" eb="4">
      <t>キライ</t>
    </rPh>
    <phoneticPr fontId="2"/>
  </si>
  <si>
    <t>キャノン</t>
    <phoneticPr fontId="2"/>
  </si>
  <si>
    <t>チェーンガン</t>
    <phoneticPr fontId="2"/>
  </si>
  <si>
    <t>WC-CN35</t>
    <phoneticPr fontId="2"/>
  </si>
  <si>
    <t>スラッグガン</t>
    <phoneticPr fontId="2"/>
  </si>
  <si>
    <t>WC-ST120</t>
    <phoneticPr fontId="2"/>
  </si>
  <si>
    <t>WC-ST120(ヴァルキュリア)</t>
    <phoneticPr fontId="2"/>
  </si>
  <si>
    <t>散連L5</t>
    <rPh sb="0" eb="1">
      <t>サン</t>
    </rPh>
    <rPh sb="1" eb="2">
      <t>レン</t>
    </rPh>
    <phoneticPr fontId="2"/>
  </si>
  <si>
    <t>WC-LN350</t>
    <phoneticPr fontId="2"/>
  </si>
  <si>
    <t>リニアガン</t>
    <phoneticPr fontId="2"/>
  </si>
  <si>
    <t>グレネードランチャー</t>
    <phoneticPr fontId="2"/>
  </si>
  <si>
    <t>WC-GN230</t>
    <phoneticPr fontId="2"/>
  </si>
  <si>
    <t>消費EN</t>
    <rPh sb="0" eb="2">
      <t>ショウヒ</t>
    </rPh>
    <phoneticPr fontId="2"/>
  </si>
  <si>
    <t>サイト</t>
    <phoneticPr fontId="2"/>
  </si>
  <si>
    <t>EN</t>
    <phoneticPr fontId="2"/>
  </si>
  <si>
    <t>LS-2001</t>
    <phoneticPr fontId="2"/>
  </si>
  <si>
    <t>光波威力</t>
    <rPh sb="0" eb="2">
      <t>コウハ</t>
    </rPh>
    <rPh sb="2" eb="4">
      <t>イリョク</t>
    </rPh>
    <phoneticPr fontId="2"/>
  </si>
  <si>
    <t>LS-200G</t>
    <phoneticPr fontId="2"/>
  </si>
  <si>
    <t>LS3303</t>
    <phoneticPr fontId="2"/>
  </si>
  <si>
    <t>光波三連</t>
    <rPh sb="0" eb="2">
      <t>コウハ</t>
    </rPh>
    <rPh sb="2" eb="3">
      <t>サン</t>
    </rPh>
    <rPh sb="3" eb="4">
      <t>レン</t>
    </rPh>
    <phoneticPr fontId="2"/>
  </si>
  <si>
    <t>射出ブレ</t>
    <rPh sb="0" eb="2">
      <t>シャシュツ</t>
    </rPh>
    <phoneticPr fontId="2"/>
  </si>
  <si>
    <t>LS-1000W</t>
    <phoneticPr fontId="2"/>
  </si>
  <si>
    <t xml:space="preserve">LS-99-MOONLIGHT </t>
    <phoneticPr fontId="2"/>
  </si>
  <si>
    <t>パルスキャノン</t>
    <phoneticPr fontId="2"/>
  </si>
  <si>
    <t>WC-XP4000</t>
    <phoneticPr fontId="2"/>
  </si>
  <si>
    <t>ＥＧ消費</t>
    <rPh sb="2" eb="4">
      <t>ショウヒ</t>
    </rPh>
    <phoneticPr fontId="2"/>
  </si>
  <si>
    <t>ND</t>
    <phoneticPr fontId="2"/>
  </si>
  <si>
    <t>ＥＮ消費</t>
    <rPh sb="2" eb="4">
      <t>ショウヒ</t>
    </rPh>
    <phoneticPr fontId="2"/>
  </si>
  <si>
    <t>プラズマキャノン</t>
    <phoneticPr fontId="2"/>
  </si>
  <si>
    <t>WC-XC8000</t>
    <phoneticPr fontId="2"/>
  </si>
  <si>
    <t>レーザーキャノン</t>
    <phoneticPr fontId="2"/>
  </si>
  <si>
    <t>WC-01QL</t>
    <phoneticPr fontId="2"/>
  </si>
  <si>
    <t>WC-IR24</t>
    <phoneticPr fontId="2"/>
  </si>
  <si>
    <t>WC-SPGUN</t>
    <phoneticPr fontId="2"/>
  </si>
  <si>
    <t>両肩ミサイル</t>
    <rPh sb="0" eb="2">
      <t>リョウカタ</t>
    </rPh>
    <phoneticPr fontId="2"/>
  </si>
  <si>
    <t>WX-S800/2</t>
    <phoneticPr fontId="2"/>
  </si>
  <si>
    <t>WX-S800-GF</t>
    <phoneticPr fontId="2"/>
  </si>
  <si>
    <t>XCS-9900</t>
    <phoneticPr fontId="2"/>
  </si>
  <si>
    <t>Ｈ散連L2</t>
    <rPh sb="1" eb="2">
      <t>サン</t>
    </rPh>
    <rPh sb="2" eb="3">
      <t>レン</t>
    </rPh>
    <phoneticPr fontId="2"/>
  </si>
  <si>
    <t>両肩プラズマキャノン</t>
    <rPh sb="0" eb="2">
      <t>リョウカタ</t>
    </rPh>
    <phoneticPr fontId="2"/>
  </si>
  <si>
    <t>WX-ED2</t>
    <phoneticPr fontId="2"/>
  </si>
  <si>
    <t>STD</t>
    <phoneticPr fontId="2"/>
  </si>
  <si>
    <t>両肩レーザーキャノン</t>
    <rPh sb="0" eb="2">
      <t>リョウカタ</t>
    </rPh>
    <phoneticPr fontId="2"/>
  </si>
  <si>
    <t>WX-C/4</t>
    <phoneticPr fontId="2"/>
  </si>
  <si>
    <t>P77-ST</t>
    <phoneticPr fontId="2"/>
  </si>
  <si>
    <t>ステルス</t>
    <phoneticPr fontId="2"/>
  </si>
  <si>
    <t>特殊腕</t>
    <rPh sb="0" eb="2">
      <t>トクシュ</t>
    </rPh>
    <rPh sb="2" eb="3">
      <t>ウデ</t>
    </rPh>
    <phoneticPr fontId="2"/>
  </si>
  <si>
    <t>AW-MG25/2</t>
    <phoneticPr fontId="2"/>
  </si>
  <si>
    <t>連L20</t>
    <rPh sb="0" eb="1">
      <t>レン</t>
    </rPh>
    <phoneticPr fontId="2"/>
  </si>
  <si>
    <t>AW-GT2000</t>
    <phoneticPr fontId="2"/>
  </si>
  <si>
    <t>AW-RF105</t>
    <phoneticPr fontId="2"/>
  </si>
  <si>
    <t>AW-RF120</t>
    <phoneticPr fontId="2"/>
  </si>
  <si>
    <t>AW-R/4</t>
    <phoneticPr fontId="2"/>
  </si>
  <si>
    <t>デュアルミサイル</t>
    <phoneticPr fontId="2"/>
  </si>
  <si>
    <t>AW-30/3</t>
    <phoneticPr fontId="2"/>
  </si>
  <si>
    <t>AW-S60/2</t>
    <phoneticPr fontId="2"/>
  </si>
  <si>
    <t>AW-XC5500</t>
    <phoneticPr fontId="2"/>
  </si>
  <si>
    <t>AW-DC/2</t>
    <phoneticPr fontId="2"/>
  </si>
  <si>
    <t>デュアルキャノン</t>
    <phoneticPr fontId="2"/>
  </si>
  <si>
    <t>SP</t>
    <phoneticPr fontId="2"/>
  </si>
</sst>
</file>

<file path=xl/styles.xml><?xml version="1.0" encoding="utf-8"?>
<styleSheet xmlns="http://schemas.openxmlformats.org/spreadsheetml/2006/main">
  <numFmts count="4">
    <numFmt numFmtId="176" formatCode="0_ "/>
    <numFmt numFmtId="177" formatCode="0;_娀"/>
    <numFmt numFmtId="178" formatCode="0_);[Red]\(0\)"/>
    <numFmt numFmtId="179" formatCode="0.00_ 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178" fontId="0" fillId="0" borderId="1" xfId="1" applyNumberFormat="1" applyFont="1" applyBorder="1">
      <alignment vertical="center"/>
    </xf>
    <xf numFmtId="178" fontId="0" fillId="0" borderId="0" xfId="1" applyNumberFormat="1" applyFont="1">
      <alignment vertical="center"/>
    </xf>
    <xf numFmtId="0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178" fontId="0" fillId="0" borderId="0" xfId="1" applyNumberFormat="1" applyFont="1" applyBorder="1">
      <alignment vertical="center"/>
    </xf>
    <xf numFmtId="177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0" xfId="0" applyNumberFormat="1" applyBorder="1">
      <alignment vertical="center"/>
    </xf>
    <xf numFmtId="0" fontId="0" fillId="0" borderId="3" xfId="0" applyFill="1" applyBorder="1">
      <alignment vertical="center"/>
    </xf>
    <xf numFmtId="0" fontId="4" fillId="0" borderId="0" xfId="2" applyAlignment="1" applyProtection="1">
      <alignment vertical="center"/>
    </xf>
    <xf numFmtId="0" fontId="0" fillId="0" borderId="0" xfId="0" applyFill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avenwood.jp/index.php?PS%A1%A6%BA%B8%CF%D3%C9%F4%CA%BC%C1%F5%28ARM%20UNIT%20L%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3"/>
  <sheetViews>
    <sheetView tabSelected="1" topLeftCell="A54" workbookViewId="0">
      <pane xSplit="1" topLeftCell="C1" activePane="topRight" state="frozen"/>
      <selection pane="topRight" activeCell="I48" sqref="I48"/>
    </sheetView>
  </sheetViews>
  <sheetFormatPr defaultRowHeight="13.5"/>
  <cols>
    <col min="1" max="1" width="17.25" customWidth="1"/>
    <col min="9" max="9" width="9.5" style="9" bestFit="1" customWidth="1"/>
    <col min="10" max="10" width="10.5" bestFit="1" customWidth="1"/>
    <col min="11" max="11" width="9" style="15"/>
  </cols>
  <sheetData>
    <row r="1" spans="1:14">
      <c r="B1" t="s">
        <v>73</v>
      </c>
      <c r="D1" t="s">
        <v>75</v>
      </c>
      <c r="F1" t="s">
        <v>74</v>
      </c>
      <c r="H1" t="s">
        <v>76</v>
      </c>
    </row>
    <row r="4" spans="1:14">
      <c r="A4" s="1" t="s">
        <v>0</v>
      </c>
      <c r="B4" s="1"/>
      <c r="C4" s="1"/>
      <c r="D4" s="1"/>
      <c r="E4" s="1"/>
      <c r="F4" s="1" t="s">
        <v>26</v>
      </c>
      <c r="G4" s="1"/>
      <c r="H4" s="1"/>
      <c r="I4" s="8"/>
      <c r="J4" s="10"/>
      <c r="K4" s="14"/>
      <c r="L4" s="10"/>
      <c r="M4" s="1"/>
    </row>
    <row r="5" spans="1:14">
      <c r="A5" s="1"/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/>
      <c r="I5" s="8" t="s">
        <v>1</v>
      </c>
      <c r="J5" s="10" t="s">
        <v>7</v>
      </c>
      <c r="K5" s="14" t="s">
        <v>8</v>
      </c>
      <c r="L5" s="10" t="s">
        <v>9</v>
      </c>
      <c r="M5" s="1" t="s">
        <v>10</v>
      </c>
      <c r="N5" s="2" t="s">
        <v>11</v>
      </c>
    </row>
    <row r="6" spans="1:14">
      <c r="A6" s="1" t="s">
        <v>16</v>
      </c>
      <c r="B6" s="1">
        <v>218</v>
      </c>
      <c r="C6" s="1">
        <v>200</v>
      </c>
      <c r="D6" s="1">
        <v>8500</v>
      </c>
      <c r="E6" s="1">
        <v>5</v>
      </c>
      <c r="F6" s="1" t="s">
        <v>17</v>
      </c>
      <c r="G6" s="1">
        <v>1</v>
      </c>
      <c r="H6" s="1"/>
      <c r="I6" s="12">
        <f>(B6/10) *3*(50/E6) +100</f>
        <v>754</v>
      </c>
      <c r="J6" s="10">
        <f>(C6/G6)/15</f>
        <v>13.333333333333334</v>
      </c>
      <c r="K6" s="14">
        <v>-5</v>
      </c>
      <c r="L6" s="10" t="e">
        <f>#REF!/100*G6</f>
        <v>#REF!</v>
      </c>
      <c r="M6" s="1">
        <f>D6/3000+0.5</f>
        <v>3.3333333333333335</v>
      </c>
      <c r="N6" s="1"/>
    </row>
    <row r="7" spans="1:14">
      <c r="A7" s="1" t="s">
        <v>18</v>
      </c>
      <c r="B7" s="1">
        <v>340</v>
      </c>
      <c r="C7" s="1">
        <v>160</v>
      </c>
      <c r="D7" s="1">
        <v>11000</v>
      </c>
      <c r="E7" s="1">
        <v>5</v>
      </c>
      <c r="F7" s="1" t="s">
        <v>19</v>
      </c>
      <c r="G7" s="1">
        <v>1</v>
      </c>
      <c r="H7" s="1"/>
      <c r="I7" s="12">
        <f>(B7/10) *3*(50/E7) +100</f>
        <v>1120</v>
      </c>
      <c r="J7" s="10">
        <f>(C7/G7)/15</f>
        <v>10.666666666666666</v>
      </c>
      <c r="K7" s="14">
        <v>-5</v>
      </c>
      <c r="L7" s="10" t="e">
        <f>#REF!/100*G7</f>
        <v>#REF!</v>
      </c>
      <c r="M7" s="1">
        <f>D7/3000+0.5</f>
        <v>4.1666666666666661</v>
      </c>
      <c r="N7" s="1"/>
    </row>
    <row r="8" spans="1:14">
      <c r="A8" s="1"/>
      <c r="B8" s="1"/>
      <c r="C8" s="1"/>
      <c r="D8" s="1"/>
      <c r="E8" s="1"/>
      <c r="F8" s="1"/>
      <c r="G8" s="1"/>
      <c r="H8" s="1"/>
      <c r="I8" s="12"/>
      <c r="J8" s="10"/>
      <c r="K8" s="14"/>
      <c r="L8" s="10"/>
      <c r="M8" s="1"/>
      <c r="N8" s="1"/>
    </row>
    <row r="11" spans="1:14">
      <c r="A11" t="s">
        <v>12</v>
      </c>
      <c r="I11" s="13"/>
      <c r="J11" s="11"/>
      <c r="L11" s="11"/>
    </row>
    <row r="12" spans="1:14">
      <c r="A12" s="1"/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/>
      <c r="I12" s="12" t="s">
        <v>1</v>
      </c>
      <c r="J12" s="10" t="s">
        <v>7</v>
      </c>
      <c r="K12" s="14" t="s">
        <v>8</v>
      </c>
      <c r="L12" s="10" t="s">
        <v>9</v>
      </c>
      <c r="M12" s="1" t="s">
        <v>10</v>
      </c>
      <c r="N12" s="2" t="s">
        <v>11</v>
      </c>
    </row>
    <row r="13" spans="1:14">
      <c r="A13" s="1" t="s">
        <v>21</v>
      </c>
      <c r="B13" s="1">
        <v>85</v>
      </c>
      <c r="C13" s="1">
        <v>500</v>
      </c>
      <c r="D13" s="1">
        <v>6300</v>
      </c>
      <c r="E13" s="1">
        <v>1</v>
      </c>
      <c r="F13" s="1" t="s">
        <v>23</v>
      </c>
      <c r="G13" s="1">
        <v>1</v>
      </c>
      <c r="H13" s="1"/>
      <c r="I13" s="12">
        <f>(B13/10) *3*O146 +100</f>
        <v>100</v>
      </c>
      <c r="J13" s="10">
        <f>(C13/G13)/40</f>
        <v>12.5</v>
      </c>
      <c r="K13" s="14"/>
      <c r="L13" s="10"/>
      <c r="M13" s="1">
        <f t="shared" ref="M13:M16" si="0">D13/3000+0.5</f>
        <v>2.6</v>
      </c>
      <c r="N13" s="2" t="s">
        <v>61</v>
      </c>
    </row>
    <row r="14" spans="1:14" ht="14.25">
      <c r="A14" s="5" t="s">
        <v>20</v>
      </c>
      <c r="B14" s="1">
        <v>135</v>
      </c>
      <c r="C14" s="1">
        <v>500</v>
      </c>
      <c r="D14" s="1">
        <v>7800</v>
      </c>
      <c r="E14" s="1">
        <v>2</v>
      </c>
      <c r="F14" s="1" t="s">
        <v>29</v>
      </c>
      <c r="G14" s="1">
        <v>1</v>
      </c>
      <c r="H14" s="1"/>
      <c r="I14" s="12">
        <f>(B14/10) *3*(50/E14) +100</f>
        <v>1112.5</v>
      </c>
      <c r="J14" s="10">
        <f t="shared" ref="J14:J15" si="1">(C14/G14)/40</f>
        <v>12.5</v>
      </c>
      <c r="K14" s="14">
        <v>-5</v>
      </c>
      <c r="L14" s="10" t="e">
        <f>#REF!/100</f>
        <v>#REF!</v>
      </c>
      <c r="M14" s="1">
        <f t="shared" si="0"/>
        <v>3.1</v>
      </c>
      <c r="N14" s="1" t="s">
        <v>62</v>
      </c>
    </row>
    <row r="15" spans="1:14" ht="14.25">
      <c r="A15" s="5" t="s">
        <v>22</v>
      </c>
      <c r="B15" s="1">
        <v>105</v>
      </c>
      <c r="C15" s="1">
        <v>1000</v>
      </c>
      <c r="D15" s="1">
        <v>7000</v>
      </c>
      <c r="E15" s="1">
        <v>1</v>
      </c>
      <c r="F15" s="1" t="s">
        <v>28</v>
      </c>
      <c r="G15" s="1">
        <v>1</v>
      </c>
      <c r="H15" s="1"/>
      <c r="I15" s="12">
        <f>(B15/10) *3*(50/E15) +100</f>
        <v>1675</v>
      </c>
      <c r="J15" s="10">
        <f t="shared" si="1"/>
        <v>25</v>
      </c>
      <c r="K15" s="14">
        <v>-5</v>
      </c>
      <c r="L15" s="10" t="e">
        <f>#REF!/100</f>
        <v>#REF!</v>
      </c>
      <c r="M15" s="1">
        <f t="shared" si="0"/>
        <v>2.8333333333333335</v>
      </c>
      <c r="N15" s="1" t="s">
        <v>61</v>
      </c>
    </row>
    <row r="16" spans="1:14" ht="14.25">
      <c r="A16" s="5" t="s">
        <v>27</v>
      </c>
      <c r="B16" s="1">
        <v>155</v>
      </c>
      <c r="C16" s="1">
        <v>500</v>
      </c>
      <c r="D16" s="1">
        <v>3700</v>
      </c>
      <c r="E16" s="1">
        <v>2</v>
      </c>
      <c r="F16" s="1" t="s">
        <v>28</v>
      </c>
      <c r="G16" s="1">
        <v>5</v>
      </c>
      <c r="H16" s="1"/>
      <c r="I16" s="12">
        <f>(B16/10) *3*(50/E16)*(G16/10 + 1) +100</f>
        <v>1843.75</v>
      </c>
      <c r="J16" s="10">
        <f>(C16/(G16/2))/40</f>
        <v>5</v>
      </c>
      <c r="K16" s="14">
        <v>5</v>
      </c>
      <c r="L16" s="10" t="e">
        <f>#REF!/100</f>
        <v>#REF!</v>
      </c>
      <c r="M16" s="1">
        <f t="shared" si="0"/>
        <v>1.7333333333333334</v>
      </c>
      <c r="N16" s="1" t="s">
        <v>63</v>
      </c>
    </row>
    <row r="17" spans="1:14" ht="14.25">
      <c r="A17" s="16"/>
      <c r="B17" s="17"/>
      <c r="C17" s="17"/>
      <c r="D17" s="17"/>
      <c r="E17" s="17"/>
      <c r="F17" s="17"/>
      <c r="G17" s="17"/>
      <c r="H17" s="17"/>
      <c r="I17" s="18"/>
      <c r="J17" s="19"/>
      <c r="K17" s="20"/>
      <c r="L17" s="19"/>
      <c r="M17" s="17"/>
      <c r="N17" s="17"/>
    </row>
    <row r="18" spans="1:14">
      <c r="A18" s="1"/>
      <c r="B18" s="1"/>
      <c r="C18" s="1"/>
      <c r="D18" s="1"/>
      <c r="E18" s="1"/>
      <c r="F18" s="1"/>
      <c r="G18" s="1"/>
      <c r="H18" s="1"/>
      <c r="I18" s="12"/>
      <c r="J18" s="10"/>
      <c r="K18" s="14"/>
      <c r="L18" s="10"/>
      <c r="M18" s="1"/>
    </row>
    <row r="19" spans="1:14">
      <c r="A19" s="1" t="s">
        <v>13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6</v>
      </c>
      <c r="H19" s="1"/>
      <c r="I19" s="12" t="s">
        <v>1</v>
      </c>
      <c r="J19" s="10" t="s">
        <v>7</v>
      </c>
      <c r="K19" s="14" t="s">
        <v>8</v>
      </c>
      <c r="L19" s="10" t="s">
        <v>9</v>
      </c>
      <c r="M19" s="1" t="s">
        <v>10</v>
      </c>
      <c r="N19" s="4" t="s">
        <v>11</v>
      </c>
    </row>
    <row r="20" spans="1:14">
      <c r="A20" t="s">
        <v>30</v>
      </c>
      <c r="B20" s="1">
        <v>226</v>
      </c>
      <c r="C20" s="1">
        <v>100</v>
      </c>
      <c r="D20" s="1">
        <v>4800</v>
      </c>
      <c r="E20" s="1">
        <v>5</v>
      </c>
      <c r="F20" s="1" t="s">
        <v>29</v>
      </c>
      <c r="G20" s="1">
        <v>3</v>
      </c>
      <c r="H20" s="1"/>
      <c r="I20" s="12">
        <f>(B20/10) *3*(50/E20)*(G20/10 + 1) +100</f>
        <v>981.4000000000002</v>
      </c>
      <c r="J20" s="10">
        <f>(C20/(G20/2))/15</f>
        <v>4.4444444444444446</v>
      </c>
      <c r="K20" s="14">
        <v>-5</v>
      </c>
      <c r="L20" s="10" t="e">
        <f>#REF!/100</f>
        <v>#REF!</v>
      </c>
      <c r="M20" s="1">
        <f t="shared" ref="M20:M23" si="2">D20/3000+0.5</f>
        <v>2.1</v>
      </c>
      <c r="N20" s="3" t="s">
        <v>31</v>
      </c>
    </row>
    <row r="21" spans="1:14" ht="14.25">
      <c r="A21" s="5" t="s">
        <v>32</v>
      </c>
      <c r="B21" s="1">
        <v>437</v>
      </c>
      <c r="C21" s="1">
        <v>120</v>
      </c>
      <c r="D21" s="1">
        <v>5800</v>
      </c>
      <c r="E21" s="1">
        <v>8</v>
      </c>
      <c r="F21" s="1" t="s">
        <v>33</v>
      </c>
      <c r="G21" s="1">
        <v>1</v>
      </c>
      <c r="H21" s="1"/>
      <c r="I21" s="12">
        <f>(B21/10) *3*(50/E21) +100</f>
        <v>919.37500000000011</v>
      </c>
      <c r="J21" s="10">
        <f>(C21/G21)/15</f>
        <v>8</v>
      </c>
      <c r="K21" s="14">
        <v>-5</v>
      </c>
      <c r="L21" s="10" t="e">
        <f>#REF!/100</f>
        <v>#REF!</v>
      </c>
      <c r="M21" s="1">
        <f t="shared" si="2"/>
        <v>2.4333333333333336</v>
      </c>
      <c r="N21" s="1"/>
    </row>
    <row r="22" spans="1:14">
      <c r="A22" t="s">
        <v>34</v>
      </c>
      <c r="B22" s="1">
        <v>280</v>
      </c>
      <c r="C22" s="1">
        <v>100</v>
      </c>
      <c r="D22" s="1">
        <v>5800</v>
      </c>
      <c r="E22" s="1">
        <v>8</v>
      </c>
      <c r="F22" s="1" t="s">
        <v>17</v>
      </c>
      <c r="G22" s="1">
        <v>3</v>
      </c>
      <c r="H22" s="1"/>
      <c r="I22" s="12">
        <f>(B22/10) *3*(50/E22)*(G22/10 + 1) +100</f>
        <v>782.5</v>
      </c>
      <c r="J22" s="10">
        <f>(C22/(G22/2))/15</f>
        <v>4.4444444444444446</v>
      </c>
      <c r="K22" s="14">
        <v>-5</v>
      </c>
      <c r="L22" s="10" t="e">
        <f>#REF!/100</f>
        <v>#REF!</v>
      </c>
      <c r="M22" s="1">
        <f t="shared" si="2"/>
        <v>2.4333333333333336</v>
      </c>
      <c r="N22" s="3" t="s">
        <v>15</v>
      </c>
    </row>
    <row r="23" spans="1:14" ht="14.25">
      <c r="A23" s="5" t="s">
        <v>35</v>
      </c>
      <c r="B23" s="1">
        <v>540</v>
      </c>
      <c r="C23" s="1">
        <v>100</v>
      </c>
      <c r="D23" s="1">
        <v>7300</v>
      </c>
      <c r="E23" s="1">
        <v>7</v>
      </c>
      <c r="F23" s="1" t="s">
        <v>33</v>
      </c>
      <c r="G23" s="1">
        <v>1</v>
      </c>
      <c r="H23" s="1"/>
      <c r="I23" s="12">
        <f>(B23/10) *3*(50/E23) +100</f>
        <v>1257.1428571428571</v>
      </c>
      <c r="J23" s="10">
        <f>(C23/G23)/15</f>
        <v>6.666666666666667</v>
      </c>
      <c r="K23" s="14">
        <v>-5</v>
      </c>
      <c r="L23" s="10" t="e">
        <f>#REF!/100</f>
        <v>#REF!</v>
      </c>
      <c r="M23" s="1">
        <f t="shared" si="2"/>
        <v>2.9333333333333331</v>
      </c>
      <c r="N23" s="1"/>
    </row>
    <row r="24" spans="1:14" ht="14.25">
      <c r="A24" s="5"/>
      <c r="B24" s="1"/>
      <c r="C24" s="1"/>
      <c r="D24" s="1"/>
      <c r="E24" s="1"/>
      <c r="F24" s="1"/>
      <c r="G24" s="1"/>
      <c r="H24" s="1"/>
      <c r="I24" s="12"/>
      <c r="J24" s="10"/>
      <c r="K24" s="14"/>
      <c r="L24" s="10"/>
      <c r="M24" s="1"/>
      <c r="N24" s="17"/>
    </row>
    <row r="25" spans="1:14" ht="14.25">
      <c r="A25" s="5" t="s">
        <v>39</v>
      </c>
      <c r="B25" s="1"/>
      <c r="C25" s="1"/>
      <c r="D25" s="1"/>
      <c r="E25" s="1"/>
      <c r="F25" s="1"/>
      <c r="G25" s="1"/>
      <c r="H25" s="1"/>
      <c r="I25" s="12"/>
      <c r="J25" s="10"/>
      <c r="K25" s="14"/>
      <c r="L25" s="10"/>
      <c r="M25" s="1"/>
      <c r="N25" s="17"/>
    </row>
    <row r="26" spans="1:14" ht="14.25">
      <c r="A26" s="5" t="s">
        <v>40</v>
      </c>
      <c r="B26" s="1">
        <v>795</v>
      </c>
      <c r="C26" s="1">
        <v>80</v>
      </c>
      <c r="D26" s="1">
        <v>20000</v>
      </c>
      <c r="E26" s="1">
        <v>10</v>
      </c>
      <c r="F26" s="1" t="s">
        <v>41</v>
      </c>
      <c r="G26" s="1">
        <v>1</v>
      </c>
      <c r="H26" s="1"/>
      <c r="I26" s="12">
        <f>(B26/10) *3*(50/E26) +100</f>
        <v>1292.5</v>
      </c>
      <c r="J26" s="10">
        <f>(C26/G26)/15</f>
        <v>5.333333333333333</v>
      </c>
      <c r="K26" s="14">
        <v>-5</v>
      </c>
      <c r="L26" s="10" t="e">
        <f>#REF!/100</f>
        <v>#REF!</v>
      </c>
      <c r="M26" s="1">
        <f t="shared" ref="M26:M27" si="3">D26/3000+0.5</f>
        <v>7.166666666666667</v>
      </c>
      <c r="N26" s="1"/>
    </row>
    <row r="27" spans="1:14" ht="14.25">
      <c r="A27" s="5" t="s">
        <v>42</v>
      </c>
      <c r="B27" s="1">
        <v>918</v>
      </c>
      <c r="C27" s="1">
        <v>60</v>
      </c>
      <c r="D27" s="1">
        <v>16000</v>
      </c>
      <c r="E27" s="1">
        <v>12</v>
      </c>
      <c r="F27" s="1" t="s">
        <v>41</v>
      </c>
      <c r="G27" s="1">
        <v>1</v>
      </c>
      <c r="H27" s="1"/>
      <c r="I27" s="12">
        <f>(B27/10) *3*(50/E27) +100</f>
        <v>1247.5</v>
      </c>
      <c r="J27" s="10">
        <f>(C27/G27)/15</f>
        <v>4</v>
      </c>
      <c r="K27" s="14">
        <v>-5</v>
      </c>
      <c r="L27" s="10" t="e">
        <f>#REF!/100</f>
        <v>#REF!</v>
      </c>
      <c r="M27" s="1">
        <f t="shared" si="3"/>
        <v>5.833333333333333</v>
      </c>
      <c r="N27" s="1"/>
    </row>
    <row r="28" spans="1:14" ht="14.25">
      <c r="A28" s="5"/>
      <c r="B28" s="1"/>
      <c r="C28" s="1"/>
      <c r="D28" s="1"/>
      <c r="E28" s="1"/>
      <c r="F28" s="1"/>
      <c r="G28" s="1"/>
      <c r="H28" s="1"/>
      <c r="I28" s="12"/>
      <c r="J28" s="10"/>
      <c r="K28" s="14"/>
      <c r="L28" s="10"/>
      <c r="M28" s="1"/>
      <c r="N28" s="1"/>
    </row>
    <row r="29" spans="1:14">
      <c r="A29" s="1" t="s">
        <v>44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/>
      <c r="I29" s="12" t="s">
        <v>1</v>
      </c>
      <c r="J29" s="10" t="s">
        <v>7</v>
      </c>
      <c r="K29" s="14" t="s">
        <v>8</v>
      </c>
      <c r="L29" s="10" t="s">
        <v>9</v>
      </c>
      <c r="M29" s="1" t="s">
        <v>10</v>
      </c>
      <c r="N29" s="2" t="s">
        <v>11</v>
      </c>
    </row>
    <row r="30" spans="1:14">
      <c r="A30" s="1" t="s">
        <v>43</v>
      </c>
      <c r="B30" s="1">
        <v>512</v>
      </c>
      <c r="C30" s="1">
        <v>500</v>
      </c>
      <c r="D30" s="1">
        <v>900</v>
      </c>
      <c r="E30" s="1">
        <v>1</v>
      </c>
      <c r="F30" s="1"/>
      <c r="G30" s="1">
        <v>1</v>
      </c>
      <c r="H30" s="1"/>
      <c r="I30" s="12">
        <f>(B30/10) *(50/E30) +100</f>
        <v>2660</v>
      </c>
      <c r="J30" s="10">
        <f>(C30/G30)/40</f>
        <v>12.5</v>
      </c>
      <c r="K30" s="14">
        <v>-30</v>
      </c>
      <c r="L30" s="10"/>
      <c r="M30" s="1">
        <f>D30/3000+0.5</f>
        <v>0.8</v>
      </c>
      <c r="N30" s="2"/>
    </row>
    <row r="31" spans="1:14" ht="14.25">
      <c r="A31" s="5"/>
      <c r="B31" s="1"/>
      <c r="C31" s="1"/>
      <c r="D31" s="1"/>
      <c r="E31" s="1"/>
      <c r="F31" s="1"/>
      <c r="G31" s="1"/>
      <c r="H31" s="1"/>
      <c r="I31" s="12"/>
      <c r="J31" s="10"/>
      <c r="K31" s="14"/>
      <c r="L31" s="10"/>
      <c r="M31" s="1"/>
      <c r="N31" s="17"/>
    </row>
    <row r="32" spans="1:14">
      <c r="B32" s="1"/>
      <c r="C32" s="1"/>
      <c r="D32" s="1"/>
      <c r="E32" s="1"/>
      <c r="F32" s="1"/>
      <c r="G32" s="1"/>
      <c r="H32" s="1"/>
      <c r="I32" s="12"/>
      <c r="J32" s="1"/>
      <c r="K32" s="14"/>
      <c r="L32" s="1"/>
      <c r="M32" s="1"/>
    </row>
    <row r="33" spans="1:14">
      <c r="A33" s="1" t="s">
        <v>14</v>
      </c>
      <c r="B33" s="1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1"/>
      <c r="I33" s="12" t="s">
        <v>1</v>
      </c>
      <c r="J33" s="7" t="s">
        <v>7</v>
      </c>
      <c r="K33" s="14" t="s">
        <v>8</v>
      </c>
      <c r="L33" s="7" t="s">
        <v>9</v>
      </c>
      <c r="M33" s="1" t="s">
        <v>10</v>
      </c>
      <c r="N33" s="2" t="s">
        <v>11</v>
      </c>
    </row>
    <row r="34" spans="1:14" ht="14.25">
      <c r="A34" s="6" t="s">
        <v>36</v>
      </c>
      <c r="B34" s="1">
        <v>1730</v>
      </c>
      <c r="C34" s="1">
        <v>80</v>
      </c>
      <c r="D34" s="1">
        <v>8200</v>
      </c>
      <c r="E34" s="1">
        <v>16</v>
      </c>
      <c r="F34" s="1" t="s">
        <v>37</v>
      </c>
      <c r="G34" s="1">
        <v>1</v>
      </c>
      <c r="H34" s="1"/>
      <c r="I34" s="12">
        <f>(B34/10) *3*(50/E34) +100</f>
        <v>1721.875</v>
      </c>
      <c r="J34" s="10">
        <f t="shared" ref="J34:J35" si="4">(C34/G34)/15</f>
        <v>5.333333333333333</v>
      </c>
      <c r="K34" s="14">
        <v>-5</v>
      </c>
      <c r="L34" s="10" t="e">
        <f>#REF!/100*G34</f>
        <v>#REF!</v>
      </c>
      <c r="M34" s="1">
        <f t="shared" ref="M34:M35" si="5">D34/3000+0.5</f>
        <v>3.2333333333333334</v>
      </c>
      <c r="N34" s="1"/>
    </row>
    <row r="35" spans="1:14" ht="14.25">
      <c r="A35" s="6" t="s">
        <v>38</v>
      </c>
      <c r="B35" s="1">
        <v>2330</v>
      </c>
      <c r="C35" s="1">
        <v>50</v>
      </c>
      <c r="D35" s="1">
        <v>7300</v>
      </c>
      <c r="E35" s="1">
        <v>22</v>
      </c>
      <c r="F35" s="1" t="s">
        <v>37</v>
      </c>
      <c r="G35" s="1">
        <v>1</v>
      </c>
      <c r="H35" s="1"/>
      <c r="I35" s="12">
        <f>(B35/10) *3*(50/E35) +100</f>
        <v>1688.6363636363637</v>
      </c>
      <c r="J35" s="10">
        <f t="shared" si="4"/>
        <v>3.3333333333333335</v>
      </c>
      <c r="K35" s="14">
        <v>-5</v>
      </c>
      <c r="L35" s="10" t="e">
        <f>#REF!/100*G35</f>
        <v>#REF!</v>
      </c>
      <c r="M35" s="1">
        <f t="shared" si="5"/>
        <v>2.9333333333333331</v>
      </c>
      <c r="N35" s="1"/>
    </row>
    <row r="36" spans="1:14" ht="14.25">
      <c r="A36" s="5"/>
      <c r="B36" s="1"/>
      <c r="C36" s="1"/>
      <c r="D36" s="1"/>
      <c r="E36" s="1"/>
      <c r="F36" s="1"/>
      <c r="G36" s="1"/>
      <c r="H36" s="1"/>
      <c r="I36" s="12"/>
      <c r="J36" s="10"/>
      <c r="K36" s="14"/>
      <c r="L36" s="10"/>
      <c r="M36" s="1"/>
      <c r="N36" s="17"/>
    </row>
    <row r="38" spans="1:14">
      <c r="A38" s="1" t="s">
        <v>45</v>
      </c>
      <c r="B38" s="1" t="s">
        <v>1</v>
      </c>
      <c r="C38" s="1" t="s">
        <v>2</v>
      </c>
      <c r="D38" s="1" t="s">
        <v>3</v>
      </c>
      <c r="E38" s="1" t="s">
        <v>4</v>
      </c>
      <c r="F38" s="1" t="s">
        <v>5</v>
      </c>
      <c r="G38" s="1" t="s">
        <v>6</v>
      </c>
      <c r="H38" s="1"/>
      <c r="I38" s="8" t="s">
        <v>1</v>
      </c>
      <c r="J38" s="10" t="s">
        <v>7</v>
      </c>
      <c r="K38" s="14" t="s">
        <v>8</v>
      </c>
      <c r="L38" s="10" t="s">
        <v>9</v>
      </c>
      <c r="M38" s="1" t="s">
        <v>10</v>
      </c>
      <c r="N38" s="2" t="s">
        <v>11</v>
      </c>
    </row>
    <row r="39" spans="1:14">
      <c r="A39" s="1" t="s">
        <v>46</v>
      </c>
      <c r="B39" s="1">
        <v>302</v>
      </c>
      <c r="C39" s="1">
        <v>180</v>
      </c>
      <c r="D39" s="1">
        <v>15000</v>
      </c>
      <c r="E39" s="1">
        <v>3</v>
      </c>
      <c r="F39" s="1" t="s">
        <v>41</v>
      </c>
      <c r="G39" s="1">
        <v>1</v>
      </c>
      <c r="H39" s="1"/>
      <c r="I39" s="12">
        <f>(B39/10) *3*(50/E39) +100</f>
        <v>1610</v>
      </c>
      <c r="J39" s="10">
        <f>(C39/G39)/15</f>
        <v>12</v>
      </c>
      <c r="K39" s="14">
        <v>-5</v>
      </c>
      <c r="L39" s="10" t="e">
        <f>#REF!/100*G39</f>
        <v>#REF!</v>
      </c>
      <c r="M39" s="1">
        <v>4</v>
      </c>
      <c r="N39" s="1"/>
    </row>
    <row r="40" spans="1:14">
      <c r="A40" s="1" t="s">
        <v>47</v>
      </c>
      <c r="B40" s="1">
        <v>435</v>
      </c>
      <c r="C40" s="1">
        <v>200</v>
      </c>
      <c r="D40" s="1">
        <v>18000</v>
      </c>
      <c r="E40" s="1">
        <v>6</v>
      </c>
      <c r="F40" s="1" t="s">
        <v>19</v>
      </c>
      <c r="G40" s="1">
        <v>1</v>
      </c>
      <c r="H40" s="1"/>
      <c r="I40" s="12">
        <f>(B40/10) *3*(50/E40) +100</f>
        <v>1187.5</v>
      </c>
      <c r="J40" s="10">
        <f>(C40/G40)/15</f>
        <v>13.333333333333334</v>
      </c>
      <c r="K40" s="14">
        <v>-5</v>
      </c>
      <c r="L40" s="10" t="e">
        <f>#REF!/100*G40</f>
        <v>#REF!</v>
      </c>
      <c r="M40" s="1">
        <v>4</v>
      </c>
      <c r="N40" s="1"/>
    </row>
    <row r="41" spans="1:14">
      <c r="A41" s="1" t="s">
        <v>48</v>
      </c>
      <c r="B41" s="1">
        <v>435</v>
      </c>
      <c r="C41" s="1">
        <v>200</v>
      </c>
      <c r="D41" s="1">
        <v>18000</v>
      </c>
      <c r="E41" s="1">
        <v>6</v>
      </c>
      <c r="F41" s="1" t="s">
        <v>19</v>
      </c>
      <c r="G41" s="1">
        <v>3</v>
      </c>
      <c r="H41" s="1"/>
      <c r="I41" s="12">
        <f>(B41/10) *3*(50/E41)*(G41/10 + 1) +100</f>
        <v>1513.75</v>
      </c>
      <c r="J41" s="10">
        <v>20</v>
      </c>
      <c r="K41" s="14">
        <v>-5</v>
      </c>
      <c r="L41" s="10" t="e">
        <f>#REF!/100*G41</f>
        <v>#REF!</v>
      </c>
      <c r="M41" s="1">
        <v>4</v>
      </c>
      <c r="N41" s="1" t="s">
        <v>49</v>
      </c>
    </row>
    <row r="43" spans="1:14">
      <c r="A43" s="1" t="s">
        <v>50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" t="s">
        <v>6</v>
      </c>
      <c r="H43" s="1"/>
      <c r="I43" s="8" t="s">
        <v>1</v>
      </c>
      <c r="J43" s="10" t="s">
        <v>7</v>
      </c>
      <c r="K43" s="14" t="s">
        <v>8</v>
      </c>
      <c r="L43" s="10" t="s">
        <v>9</v>
      </c>
      <c r="M43" s="1" t="s">
        <v>10</v>
      </c>
      <c r="N43" s="2" t="s">
        <v>11</v>
      </c>
    </row>
    <row r="44" spans="1:14">
      <c r="A44" s="1" t="s">
        <v>51</v>
      </c>
      <c r="B44" s="1">
        <v>820</v>
      </c>
      <c r="C44" s="1">
        <v>100</v>
      </c>
      <c r="D44" s="1">
        <v>8000</v>
      </c>
      <c r="E44" s="1">
        <v>10</v>
      </c>
      <c r="F44" s="1" t="s">
        <v>41</v>
      </c>
      <c r="G44" s="1">
        <v>1</v>
      </c>
      <c r="H44" s="1"/>
      <c r="I44" s="12">
        <f>(B44/10) *3*(50/E44) +100</f>
        <v>1330</v>
      </c>
      <c r="J44" s="10">
        <f>(C44/G44)/15</f>
        <v>6.666666666666667</v>
      </c>
      <c r="K44" s="14">
        <v>-5</v>
      </c>
      <c r="L44" s="10" t="e">
        <f>#REF!/100*G44</f>
        <v>#REF!</v>
      </c>
      <c r="M44" s="1">
        <f>D44/3000+0.5</f>
        <v>3.1666666666666665</v>
      </c>
      <c r="N44" s="1"/>
    </row>
    <row r="46" spans="1:14">
      <c r="A46" t="s">
        <v>52</v>
      </c>
    </row>
    <row r="47" spans="1:14">
      <c r="A47" s="1" t="s">
        <v>25</v>
      </c>
      <c r="B47" s="1">
        <v>1120</v>
      </c>
      <c r="C47" s="1">
        <v>100</v>
      </c>
      <c r="D47" s="1">
        <v>14000</v>
      </c>
      <c r="E47" s="1">
        <v>10</v>
      </c>
      <c r="F47" s="1" t="s">
        <v>19</v>
      </c>
      <c r="G47" s="1">
        <v>1</v>
      </c>
      <c r="H47" s="1"/>
      <c r="I47" s="12">
        <f>(B47/10) *3*(50/E47) +100</f>
        <v>1780</v>
      </c>
      <c r="J47" s="10">
        <f t="shared" ref="J47" si="6">(C47/G47)/15</f>
        <v>6.666666666666667</v>
      </c>
      <c r="K47" s="14">
        <v>-5</v>
      </c>
      <c r="L47" s="10" t="e">
        <f>#REF!/100*G47</f>
        <v>#REF!</v>
      </c>
      <c r="M47" s="1">
        <f t="shared" ref="M47" si="7">D47/3000+0.5</f>
        <v>5.166666666666667</v>
      </c>
      <c r="N47" s="1"/>
    </row>
    <row r="48" spans="1:14">
      <c r="A48" s="1" t="s">
        <v>24</v>
      </c>
      <c r="B48" s="1">
        <v>1550</v>
      </c>
      <c r="C48" s="1">
        <v>50</v>
      </c>
      <c r="D48" s="1">
        <v>10000</v>
      </c>
      <c r="E48" s="1">
        <v>8</v>
      </c>
      <c r="F48" s="1" t="s">
        <v>19</v>
      </c>
      <c r="G48" s="1">
        <v>1</v>
      </c>
      <c r="H48" s="1"/>
      <c r="I48" s="12">
        <f>(B48/10) *3*(40/E48)</f>
        <v>2325</v>
      </c>
      <c r="J48" s="10">
        <f>(C48/G48)/15</f>
        <v>3.3333333333333335</v>
      </c>
      <c r="K48" s="14">
        <v>-5</v>
      </c>
      <c r="L48" s="10" t="e">
        <f>#REF!/100*G48</f>
        <v>#REF!</v>
      </c>
      <c r="M48" s="1">
        <f>D48/3000+0.5</f>
        <v>3.8333333333333335</v>
      </c>
      <c r="N48" s="1"/>
    </row>
    <row r="49" spans="1:14">
      <c r="A49" s="1" t="s">
        <v>53</v>
      </c>
      <c r="B49" s="1">
        <v>549</v>
      </c>
      <c r="C49" s="1">
        <v>70</v>
      </c>
      <c r="D49" s="1">
        <v>10500</v>
      </c>
      <c r="E49" s="1">
        <v>6</v>
      </c>
      <c r="F49" s="1" t="s">
        <v>19</v>
      </c>
      <c r="G49" s="1">
        <v>2</v>
      </c>
      <c r="H49" s="1"/>
      <c r="I49" s="12">
        <f>(B49/10) *3*(50/E49)*(G49/10 + 1) +100</f>
        <v>1747</v>
      </c>
      <c r="J49" s="10">
        <f>(C49/(G49/2))/15</f>
        <v>4.666666666666667</v>
      </c>
      <c r="K49" s="14">
        <v>-5</v>
      </c>
      <c r="L49" s="10" t="e">
        <f>#REF!/100*G49</f>
        <v>#REF!</v>
      </c>
      <c r="M49" s="1">
        <f t="shared" ref="M49" si="8">D49/3000+0.5</f>
        <v>4</v>
      </c>
      <c r="N49" s="1"/>
    </row>
    <row r="51" spans="1:14">
      <c r="A51" s="1" t="s">
        <v>54</v>
      </c>
      <c r="B51" s="1" t="s">
        <v>1</v>
      </c>
      <c r="C51" s="1" t="s">
        <v>2</v>
      </c>
      <c r="D51" s="1" t="s">
        <v>3</v>
      </c>
      <c r="E51" s="1" t="s">
        <v>4</v>
      </c>
      <c r="F51" s="1" t="s">
        <v>5</v>
      </c>
      <c r="G51" s="1" t="s">
        <v>6</v>
      </c>
      <c r="H51" s="1"/>
      <c r="I51" s="12" t="s">
        <v>1</v>
      </c>
      <c r="J51" s="7" t="s">
        <v>7</v>
      </c>
      <c r="K51" s="14" t="s">
        <v>8</v>
      </c>
      <c r="L51" s="7" t="s">
        <v>9</v>
      </c>
      <c r="M51" s="1" t="s">
        <v>10</v>
      </c>
      <c r="N51" s="2" t="s">
        <v>11</v>
      </c>
    </row>
    <row r="52" spans="1:14" ht="14.25">
      <c r="A52" s="6" t="s">
        <v>55</v>
      </c>
      <c r="B52" s="1">
        <v>2200</v>
      </c>
      <c r="C52" s="1">
        <v>24</v>
      </c>
      <c r="D52" s="1">
        <v>9000</v>
      </c>
      <c r="E52" s="1">
        <v>16</v>
      </c>
      <c r="F52" s="1" t="s">
        <v>19</v>
      </c>
      <c r="G52" s="1">
        <v>1</v>
      </c>
      <c r="H52" s="1"/>
      <c r="I52" s="12">
        <f>(B52/10) *3*(50/E52) +100</f>
        <v>2162.5</v>
      </c>
      <c r="J52" s="10">
        <f t="shared" ref="J52" si="9">(C52/G52)/15</f>
        <v>1.6</v>
      </c>
      <c r="K52" s="14">
        <v>-5</v>
      </c>
      <c r="L52" s="10" t="e">
        <f>#REF!/100*G52</f>
        <v>#REF!</v>
      </c>
      <c r="M52" s="1">
        <f t="shared" ref="M52" si="10">D52/3000+0.5</f>
        <v>3.5</v>
      </c>
      <c r="N52" s="1"/>
    </row>
    <row r="54" spans="1:14">
      <c r="A54" s="1" t="s">
        <v>56</v>
      </c>
      <c r="B54" s="1" t="s">
        <v>1</v>
      </c>
      <c r="C54" s="1" t="s">
        <v>2</v>
      </c>
      <c r="D54" s="1" t="s">
        <v>3</v>
      </c>
      <c r="E54" s="1" t="s">
        <v>4</v>
      </c>
      <c r="F54" s="1" t="s">
        <v>5</v>
      </c>
      <c r="G54" s="1" t="s">
        <v>6</v>
      </c>
      <c r="H54" s="1"/>
      <c r="I54" s="12" t="s">
        <v>1</v>
      </c>
      <c r="J54" s="7" t="s">
        <v>7</v>
      </c>
      <c r="K54" s="14" t="s">
        <v>8</v>
      </c>
      <c r="L54" s="7" t="s">
        <v>9</v>
      </c>
      <c r="M54" s="1" t="s">
        <v>10</v>
      </c>
      <c r="N54" s="2" t="s">
        <v>11</v>
      </c>
    </row>
    <row r="55" spans="1:14" ht="14.25">
      <c r="A55" s="6" t="s">
        <v>57</v>
      </c>
      <c r="B55" s="1">
        <v>200</v>
      </c>
      <c r="C55" s="1">
        <v>60</v>
      </c>
      <c r="D55" s="1">
        <v>8000</v>
      </c>
      <c r="E55" s="1">
        <v>15</v>
      </c>
      <c r="F55" s="1" t="s">
        <v>58</v>
      </c>
      <c r="G55" s="1">
        <v>1</v>
      </c>
      <c r="H55" s="1"/>
      <c r="I55" s="12">
        <f>(B55/10) *3*(50/E55) +1000</f>
        <v>1200</v>
      </c>
      <c r="J55" s="10">
        <f t="shared" ref="J55" si="11">(C55/G55)/15</f>
        <v>4</v>
      </c>
      <c r="K55" s="14">
        <v>-5</v>
      </c>
      <c r="L55" s="10" t="e">
        <f>#REF!/100*G55</f>
        <v>#REF!</v>
      </c>
      <c r="M55" s="1">
        <f t="shared" ref="M55" si="12">D55/3000+0.5</f>
        <v>3.1666666666666665</v>
      </c>
      <c r="N55" s="1"/>
    </row>
    <row r="57" spans="1:14">
      <c r="A57" t="s">
        <v>59</v>
      </c>
    </row>
    <row r="58" spans="1:14" ht="14.25">
      <c r="A58" s="5" t="s">
        <v>60</v>
      </c>
      <c r="B58" s="1">
        <v>3800</v>
      </c>
      <c r="C58" s="1">
        <v>10</v>
      </c>
      <c r="D58" s="1">
        <v>22000</v>
      </c>
      <c r="E58" s="1">
        <v>48</v>
      </c>
      <c r="F58" s="1" t="s">
        <v>41</v>
      </c>
      <c r="G58" s="1">
        <v>1</v>
      </c>
      <c r="H58" s="1"/>
      <c r="I58" s="12">
        <f>(B58/10) *4*(50/E58) +100</f>
        <v>1683.3333333333335</v>
      </c>
      <c r="J58" s="10">
        <v>2</v>
      </c>
      <c r="K58" s="14">
        <v>-5</v>
      </c>
      <c r="L58" s="10" t="e">
        <f>#REF!/100</f>
        <v>#REF!</v>
      </c>
      <c r="M58" s="1">
        <f t="shared" ref="M58" si="13">D58/3000+0.5</f>
        <v>7.833333333333333</v>
      </c>
      <c r="N58" s="1"/>
    </row>
    <row r="61" spans="1:14">
      <c r="A61" s="1" t="s">
        <v>64</v>
      </c>
      <c r="B61" s="1" t="s">
        <v>1</v>
      </c>
      <c r="C61" s="1" t="s">
        <v>2</v>
      </c>
      <c r="D61" s="1" t="s">
        <v>3</v>
      </c>
      <c r="E61" s="1" t="s">
        <v>4</v>
      </c>
      <c r="F61" s="1" t="s">
        <v>5</v>
      </c>
      <c r="G61" s="1" t="s">
        <v>6</v>
      </c>
      <c r="H61" s="1"/>
      <c r="I61" s="12" t="s">
        <v>1</v>
      </c>
      <c r="J61" s="10" t="s">
        <v>7</v>
      </c>
      <c r="K61" s="14" t="s">
        <v>8</v>
      </c>
      <c r="L61" s="10" t="s">
        <v>9</v>
      </c>
      <c r="M61" s="1" t="s">
        <v>10</v>
      </c>
      <c r="N61" s="2" t="s">
        <v>11</v>
      </c>
    </row>
    <row r="62" spans="1:14">
      <c r="A62" s="1" t="s">
        <v>65</v>
      </c>
      <c r="B62" s="1">
        <v>185</v>
      </c>
      <c r="C62" s="1">
        <v>500</v>
      </c>
      <c r="D62" s="1">
        <v>6800</v>
      </c>
      <c r="E62" s="1">
        <v>2</v>
      </c>
      <c r="F62" s="1" t="s">
        <v>41</v>
      </c>
      <c r="G62" s="1">
        <v>1</v>
      </c>
      <c r="H62" s="1"/>
      <c r="I62" s="12">
        <f>(B62/10) *3*(50/E62) +100</f>
        <v>1487.5</v>
      </c>
      <c r="J62" s="10">
        <f>(C62/G62)/40</f>
        <v>12.5</v>
      </c>
      <c r="K62" s="14"/>
      <c r="L62" s="10"/>
      <c r="M62" s="1">
        <f t="shared" ref="M62" si="14">D62/3000+0.5</f>
        <v>2.7666666666666666</v>
      </c>
      <c r="N62" s="2" t="s">
        <v>62</v>
      </c>
    </row>
    <row r="65" spans="1:14">
      <c r="A65" t="s">
        <v>66</v>
      </c>
    </row>
    <row r="66" spans="1:14">
      <c r="A66" t="s">
        <v>67</v>
      </c>
      <c r="B66" s="1" t="s">
        <v>1</v>
      </c>
      <c r="C66" s="1" t="s">
        <v>2</v>
      </c>
      <c r="D66" s="1" t="s">
        <v>3</v>
      </c>
      <c r="E66" s="1" t="s">
        <v>4</v>
      </c>
      <c r="F66" s="1" t="s">
        <v>5</v>
      </c>
      <c r="G66" s="1" t="s">
        <v>6</v>
      </c>
      <c r="H66" s="1"/>
      <c r="I66" s="12" t="s">
        <v>1</v>
      </c>
      <c r="J66" s="10" t="s">
        <v>7</v>
      </c>
      <c r="K66" s="14" t="s">
        <v>8</v>
      </c>
      <c r="L66" s="10" t="s">
        <v>9</v>
      </c>
      <c r="M66" s="1" t="s">
        <v>10</v>
      </c>
      <c r="N66" s="2" t="s">
        <v>11</v>
      </c>
    </row>
    <row r="67" spans="1:14">
      <c r="A67" t="s">
        <v>68</v>
      </c>
      <c r="B67" s="1">
        <v>830</v>
      </c>
      <c r="C67" s="1">
        <v>40</v>
      </c>
      <c r="D67" s="1">
        <v>9000</v>
      </c>
      <c r="E67" s="1">
        <v>10</v>
      </c>
      <c r="F67" s="1" t="s">
        <v>69</v>
      </c>
      <c r="G67" s="1">
        <v>1</v>
      </c>
      <c r="H67" s="1"/>
      <c r="I67" s="12">
        <f>(B67/10) *2.5*(50/E67) +100</f>
        <v>1137.5</v>
      </c>
      <c r="J67" s="10">
        <f>(C67/(G67/2))/10+2</f>
        <v>10</v>
      </c>
      <c r="K67" s="14">
        <v>-5</v>
      </c>
      <c r="L67" s="10" t="e">
        <f>#REF!/100</f>
        <v>#REF!</v>
      </c>
      <c r="M67" s="21">
        <f t="shared" ref="M67" si="15">D67/3000+0.5</f>
        <v>3.5</v>
      </c>
      <c r="N67" s="3" t="s">
        <v>70</v>
      </c>
    </row>
    <row r="68" spans="1:14">
      <c r="A68" t="s">
        <v>71</v>
      </c>
      <c r="B68" s="1">
        <v>830</v>
      </c>
      <c r="C68" s="1">
        <v>40</v>
      </c>
      <c r="D68" s="1">
        <v>9000</v>
      </c>
      <c r="E68" s="1">
        <v>10</v>
      </c>
      <c r="F68" s="1" t="s">
        <v>69</v>
      </c>
      <c r="G68" s="1">
        <v>2</v>
      </c>
      <c r="H68" s="1"/>
      <c r="I68" s="12">
        <f>(B68/10) *2.5*(50/E68)*(G68/15 + 1) +100</f>
        <v>1275.8333333333333</v>
      </c>
      <c r="J68" s="10">
        <f t="shared" ref="J68:J72" si="16">(C68/(G68/2))/10+2</f>
        <v>6</v>
      </c>
      <c r="K68" s="14">
        <v>-5</v>
      </c>
      <c r="L68" s="10" t="e">
        <f>#REF!/100</f>
        <v>#REF!</v>
      </c>
      <c r="M68" s="21">
        <f t="shared" ref="M68" si="17">D68/3000+0.5</f>
        <v>3.5</v>
      </c>
      <c r="N68" s="3" t="s">
        <v>72</v>
      </c>
    </row>
    <row r="69" spans="1:14">
      <c r="A69" t="s">
        <v>77</v>
      </c>
      <c r="B69" s="1">
        <v>830</v>
      </c>
      <c r="C69" s="1">
        <v>60</v>
      </c>
      <c r="D69" s="1">
        <v>9000</v>
      </c>
      <c r="E69" s="1">
        <v>10</v>
      </c>
      <c r="F69" s="1" t="s">
        <v>69</v>
      </c>
      <c r="G69" s="1">
        <v>4</v>
      </c>
      <c r="H69" s="1"/>
      <c r="I69" s="12">
        <f t="shared" ref="I69:I72" si="18">(B69/10) *2.5*(50/E69)*(G69/15 + 1) +100</f>
        <v>1414.1666666666665</v>
      </c>
      <c r="J69" s="10">
        <f t="shared" si="16"/>
        <v>5</v>
      </c>
      <c r="K69" s="14">
        <v>-5</v>
      </c>
      <c r="L69" s="10" t="e">
        <f>#REF!/100</f>
        <v>#REF!</v>
      </c>
      <c r="M69" s="21">
        <f t="shared" ref="M69:M72" si="19">D69/3000+0.5</f>
        <v>3.5</v>
      </c>
      <c r="N69" s="3" t="s">
        <v>78</v>
      </c>
    </row>
    <row r="70" spans="1:14">
      <c r="A70" t="s">
        <v>79</v>
      </c>
      <c r="B70" s="1">
        <v>830</v>
      </c>
      <c r="C70" s="1">
        <v>60</v>
      </c>
      <c r="D70" s="1">
        <v>9000</v>
      </c>
      <c r="E70" s="1">
        <v>10</v>
      </c>
      <c r="F70" s="1" t="s">
        <v>69</v>
      </c>
      <c r="G70" s="1">
        <v>6</v>
      </c>
      <c r="H70" s="1"/>
      <c r="I70" s="12">
        <f t="shared" si="18"/>
        <v>1552.5</v>
      </c>
      <c r="J70" s="10">
        <f t="shared" si="16"/>
        <v>4</v>
      </c>
      <c r="K70" s="14">
        <v>-5</v>
      </c>
      <c r="L70" s="10" t="e">
        <f>#REF!/100</f>
        <v>#REF!</v>
      </c>
      <c r="M70" s="21">
        <f t="shared" si="19"/>
        <v>3.5</v>
      </c>
      <c r="N70" s="3" t="s">
        <v>80</v>
      </c>
    </row>
    <row r="71" spans="1:14">
      <c r="A71" t="s">
        <v>81</v>
      </c>
      <c r="B71" s="1">
        <v>230</v>
      </c>
      <c r="C71" s="1">
        <v>120</v>
      </c>
      <c r="D71" s="1">
        <v>9000</v>
      </c>
      <c r="E71" s="1">
        <v>5</v>
      </c>
      <c r="F71" s="1" t="s">
        <v>69</v>
      </c>
      <c r="G71" s="1">
        <v>6</v>
      </c>
      <c r="H71" s="1"/>
      <c r="I71" s="12">
        <f t="shared" si="18"/>
        <v>905</v>
      </c>
      <c r="J71" s="10">
        <f t="shared" si="16"/>
        <v>6</v>
      </c>
      <c r="K71" s="14">
        <v>-5</v>
      </c>
      <c r="L71" s="10" t="e">
        <f>#REF!/100</f>
        <v>#REF!</v>
      </c>
      <c r="M71" s="21">
        <f t="shared" si="19"/>
        <v>3.5</v>
      </c>
      <c r="N71" s="3" t="s">
        <v>80</v>
      </c>
    </row>
    <row r="72" spans="1:14">
      <c r="A72" t="s">
        <v>82</v>
      </c>
      <c r="B72" s="1">
        <v>830</v>
      </c>
      <c r="C72" s="1">
        <v>40</v>
      </c>
      <c r="D72" s="1">
        <v>10000</v>
      </c>
      <c r="E72" s="1">
        <v>30</v>
      </c>
      <c r="F72" s="1" t="s">
        <v>69</v>
      </c>
      <c r="G72" s="1">
        <v>4</v>
      </c>
      <c r="H72" s="1"/>
      <c r="I72" s="12">
        <f t="shared" si="18"/>
        <v>538.05555555555566</v>
      </c>
      <c r="J72" s="10">
        <f t="shared" si="16"/>
        <v>4</v>
      </c>
      <c r="K72" s="14">
        <v>-5</v>
      </c>
      <c r="L72" s="10" t="e">
        <f>#REF!/100</f>
        <v>#REF!</v>
      </c>
      <c r="M72" s="1">
        <f t="shared" si="19"/>
        <v>3.8333333333333335</v>
      </c>
      <c r="N72" s="3" t="s">
        <v>78</v>
      </c>
    </row>
    <row r="74" spans="1:14">
      <c r="A74" t="s">
        <v>83</v>
      </c>
      <c r="B74" s="1" t="s">
        <v>1</v>
      </c>
      <c r="C74" s="1" t="s">
        <v>2</v>
      </c>
      <c r="D74" s="1" t="s">
        <v>3</v>
      </c>
      <c r="E74" s="1" t="s">
        <v>4</v>
      </c>
      <c r="F74" s="1" t="s">
        <v>5</v>
      </c>
      <c r="G74" s="1" t="s">
        <v>6</v>
      </c>
      <c r="H74" s="1"/>
      <c r="I74" s="12" t="s">
        <v>1</v>
      </c>
      <c r="J74" s="10" t="s">
        <v>7</v>
      </c>
      <c r="K74" s="14" t="s">
        <v>8</v>
      </c>
      <c r="L74" s="10" t="s">
        <v>9</v>
      </c>
      <c r="M74" s="1" t="s">
        <v>10</v>
      </c>
      <c r="N74" s="2" t="s">
        <v>11</v>
      </c>
    </row>
    <row r="75" spans="1:14">
      <c r="A75" t="s">
        <v>84</v>
      </c>
      <c r="B75" s="1">
        <v>1560</v>
      </c>
      <c r="C75" s="1">
        <v>24</v>
      </c>
      <c r="D75" s="1">
        <v>10000</v>
      </c>
      <c r="E75" s="1">
        <v>10</v>
      </c>
      <c r="F75" s="1" t="s">
        <v>69</v>
      </c>
      <c r="G75" s="1">
        <v>1</v>
      </c>
      <c r="H75" s="1"/>
      <c r="I75" s="12">
        <f>(B75/10) *2*(50/E75)-150</f>
        <v>1410</v>
      </c>
      <c r="J75" s="10">
        <f>(C75/(G75/2.5))/10</f>
        <v>6</v>
      </c>
      <c r="K75" s="14">
        <v>-5</v>
      </c>
      <c r="L75" s="10" t="e">
        <f>#REF!/100</f>
        <v>#REF!</v>
      </c>
      <c r="M75" s="1">
        <f t="shared" ref="M75:M77" si="20">D75/3000+0.5</f>
        <v>3.8333333333333335</v>
      </c>
      <c r="N75" s="3" t="s">
        <v>70</v>
      </c>
    </row>
    <row r="76" spans="1:14">
      <c r="A76" t="s">
        <v>85</v>
      </c>
      <c r="B76" s="1">
        <v>1560</v>
      </c>
      <c r="C76" s="1">
        <v>32</v>
      </c>
      <c r="D76" s="1">
        <v>10000</v>
      </c>
      <c r="E76" s="1">
        <v>10</v>
      </c>
      <c r="F76" s="1" t="s">
        <v>69</v>
      </c>
      <c r="G76" s="1">
        <v>2</v>
      </c>
      <c r="H76" s="1"/>
      <c r="I76" s="12">
        <f>(B76/10) *2*(50/E76)*(G76/15 + 1)-150</f>
        <v>1618</v>
      </c>
      <c r="J76" s="10">
        <f>(C76/(G76/2.5))/10</f>
        <v>4</v>
      </c>
      <c r="K76" s="14">
        <v>-5</v>
      </c>
      <c r="L76" s="10" t="e">
        <f>#REF!/100</f>
        <v>#REF!</v>
      </c>
      <c r="M76" s="1">
        <f t="shared" si="20"/>
        <v>3.8333333333333335</v>
      </c>
      <c r="N76" s="3" t="s">
        <v>72</v>
      </c>
    </row>
    <row r="77" spans="1:14">
      <c r="A77" t="s">
        <v>86</v>
      </c>
      <c r="B77" s="1">
        <v>1630</v>
      </c>
      <c r="C77" s="1">
        <v>40</v>
      </c>
      <c r="D77" s="1">
        <v>9000</v>
      </c>
      <c r="E77" s="1">
        <v>10</v>
      </c>
      <c r="F77" s="1" t="s">
        <v>69</v>
      </c>
      <c r="G77" s="1">
        <v>4</v>
      </c>
      <c r="H77" s="1"/>
      <c r="I77" s="12">
        <f>(B77/10) *2*(50/E77)*(G77/15 + 1)-150</f>
        <v>1914.6666666666665</v>
      </c>
      <c r="J77" s="10">
        <f>(C77/(G77/2.5))/10</f>
        <v>2.5</v>
      </c>
      <c r="K77" s="14">
        <v>-5</v>
      </c>
      <c r="L77" s="10" t="e">
        <f>#REF!/100</f>
        <v>#REF!</v>
      </c>
      <c r="M77" s="1">
        <f t="shared" si="20"/>
        <v>3.5</v>
      </c>
      <c r="N77" s="3" t="s">
        <v>78</v>
      </c>
    </row>
    <row r="78" spans="1:14">
      <c r="J78" s="15"/>
      <c r="K78"/>
    </row>
    <row r="79" spans="1:14">
      <c r="A79" t="s">
        <v>87</v>
      </c>
      <c r="B79" s="1" t="s">
        <v>1</v>
      </c>
      <c r="C79" s="1" t="s">
        <v>2</v>
      </c>
      <c r="D79" s="1" t="s">
        <v>3</v>
      </c>
      <c r="E79" s="1" t="s">
        <v>4</v>
      </c>
      <c r="F79" s="1" t="s">
        <v>5</v>
      </c>
      <c r="G79" s="1" t="s">
        <v>6</v>
      </c>
      <c r="H79" s="1"/>
      <c r="I79" s="12" t="s">
        <v>1</v>
      </c>
      <c r="J79" s="10" t="s">
        <v>7</v>
      </c>
      <c r="K79" s="14" t="s">
        <v>8</v>
      </c>
      <c r="L79" s="10" t="s">
        <v>9</v>
      </c>
      <c r="M79" s="1" t="s">
        <v>10</v>
      </c>
      <c r="N79" s="2" t="s">
        <v>11</v>
      </c>
    </row>
    <row r="80" spans="1:14">
      <c r="A80" t="s">
        <v>88</v>
      </c>
      <c r="B80" s="1">
        <v>4300</v>
      </c>
      <c r="C80" s="1">
        <v>12</v>
      </c>
      <c r="D80" s="1">
        <v>12500</v>
      </c>
      <c r="E80" s="1">
        <v>10</v>
      </c>
      <c r="F80" s="1" t="s">
        <v>69</v>
      </c>
      <c r="G80" s="1">
        <v>1</v>
      </c>
      <c r="H80" s="1"/>
      <c r="I80" s="12">
        <f>(B80/10) *1*(50/E80)-50</f>
        <v>2100</v>
      </c>
      <c r="J80" s="10">
        <f>(C80/(G80/3))/10</f>
        <v>3.6</v>
      </c>
      <c r="K80" s="14">
        <v>-5</v>
      </c>
      <c r="L80" s="10" t="e">
        <f>#REF!/100</f>
        <v>#REF!</v>
      </c>
      <c r="M80" s="1">
        <f t="shared" ref="M80" si="21">D80/3000+0.5</f>
        <v>4.666666666666667</v>
      </c>
      <c r="N80" s="3" t="s">
        <v>70</v>
      </c>
    </row>
    <row r="81" spans="1:14">
      <c r="A81" t="s">
        <v>89</v>
      </c>
      <c r="B81" s="1">
        <v>9830</v>
      </c>
      <c r="C81" s="1">
        <v>4</v>
      </c>
      <c r="D81" s="1">
        <v>5800</v>
      </c>
      <c r="E81" s="1">
        <v>35</v>
      </c>
      <c r="F81" s="1" t="s">
        <v>69</v>
      </c>
      <c r="G81" s="1">
        <v>1</v>
      </c>
      <c r="H81" s="1"/>
      <c r="I81" s="12">
        <f>(B81/10) *1.5*(50/E81) +300</f>
        <v>2406.4285714285716</v>
      </c>
      <c r="J81" s="10">
        <f>(C81/(G81/3))/10</f>
        <v>1.2</v>
      </c>
      <c r="K81" s="14">
        <v>-5</v>
      </c>
      <c r="L81" s="10" t="e">
        <f>#REF!/100</f>
        <v>#REF!</v>
      </c>
      <c r="M81" s="1">
        <f t="shared" ref="M81" si="22">D81/3000+0.5</f>
        <v>2.4333333333333336</v>
      </c>
      <c r="N81" s="3" t="s">
        <v>90</v>
      </c>
    </row>
    <row r="82" spans="1:14">
      <c r="B82" s="17"/>
      <c r="C82" s="17"/>
      <c r="D82" s="17"/>
      <c r="E82" s="17"/>
      <c r="F82" s="17"/>
      <c r="G82" s="17"/>
      <c r="H82" s="17"/>
      <c r="I82" s="18"/>
      <c r="J82" s="19"/>
      <c r="K82" s="20"/>
      <c r="L82" s="19"/>
      <c r="M82" s="17"/>
      <c r="N82" s="17"/>
    </row>
    <row r="83" spans="1:14">
      <c r="A83" t="s">
        <v>91</v>
      </c>
    </row>
    <row r="84" spans="1:14">
      <c r="A84" t="s">
        <v>92</v>
      </c>
      <c r="B84" s="1" t="s">
        <v>1</v>
      </c>
      <c r="C84" s="1" t="s">
        <v>2</v>
      </c>
      <c r="D84" s="1" t="s">
        <v>3</v>
      </c>
      <c r="E84" s="1" t="s">
        <v>4</v>
      </c>
      <c r="F84" s="1" t="s">
        <v>5</v>
      </c>
      <c r="G84" s="1" t="s">
        <v>6</v>
      </c>
      <c r="H84" s="1"/>
      <c r="I84" s="12" t="s">
        <v>1</v>
      </c>
      <c r="J84" s="10" t="s">
        <v>7</v>
      </c>
      <c r="K84" s="14" t="s">
        <v>8</v>
      </c>
      <c r="L84" s="10" t="s">
        <v>9</v>
      </c>
      <c r="M84" s="1" t="s">
        <v>10</v>
      </c>
      <c r="N84" s="2" t="s">
        <v>11</v>
      </c>
    </row>
    <row r="85" spans="1:14">
      <c r="A85" t="s">
        <v>93</v>
      </c>
      <c r="B85" s="1">
        <v>980</v>
      </c>
      <c r="C85" s="1">
        <v>18</v>
      </c>
      <c r="D85" s="1">
        <v>12000</v>
      </c>
      <c r="E85" s="1">
        <v>15</v>
      </c>
      <c r="F85" s="1" t="s">
        <v>69</v>
      </c>
      <c r="G85" s="1">
        <v>4</v>
      </c>
      <c r="H85" s="1"/>
      <c r="I85" s="12">
        <f>(B85/10) *3*(50/E85)*(G85/10 + 1) +100</f>
        <v>1472</v>
      </c>
      <c r="J85" s="10">
        <f>(C85/(1/2))/10</f>
        <v>3.6</v>
      </c>
      <c r="K85" s="14">
        <v>-5</v>
      </c>
      <c r="L85" s="10" t="e">
        <f>#REF!/100</f>
        <v>#REF!</v>
      </c>
      <c r="M85" s="21">
        <f t="shared" ref="M85" si="23">D85/3000+0.5</f>
        <v>4.5</v>
      </c>
      <c r="N85" s="3" t="s">
        <v>94</v>
      </c>
    </row>
    <row r="86" spans="1:14">
      <c r="A86" t="s">
        <v>95</v>
      </c>
    </row>
    <row r="87" spans="1:14">
      <c r="A87" t="s">
        <v>96</v>
      </c>
      <c r="B87" s="1">
        <v>830</v>
      </c>
      <c r="C87" s="1">
        <v>60</v>
      </c>
      <c r="D87" s="1">
        <v>9000</v>
      </c>
      <c r="E87" s="1">
        <v>10</v>
      </c>
      <c r="F87" s="1" t="s">
        <v>69</v>
      </c>
      <c r="G87" s="1">
        <v>2</v>
      </c>
      <c r="H87" s="1"/>
      <c r="I87" s="12">
        <f>(B87/10) *2.5*(50/E87)*(G87/15 + 1) +100</f>
        <v>1275.8333333333333</v>
      </c>
      <c r="J87" s="10">
        <f>(C87/(G87/2))/10</f>
        <v>6</v>
      </c>
      <c r="K87" s="14">
        <v>-5</v>
      </c>
      <c r="L87" s="10" t="e">
        <f>#REF!/100</f>
        <v>#REF!</v>
      </c>
      <c r="M87" s="21">
        <f t="shared" ref="M87" si="24">D87/3000+0.5</f>
        <v>3.5</v>
      </c>
      <c r="N87" s="3" t="s">
        <v>72</v>
      </c>
    </row>
    <row r="88" spans="1:14">
      <c r="A88" t="s">
        <v>97</v>
      </c>
    </row>
    <row r="89" spans="1:14" ht="14.25" customHeight="1">
      <c r="A89" t="s">
        <v>98</v>
      </c>
      <c r="B89" s="1">
        <v>830</v>
      </c>
      <c r="C89" s="1">
        <v>90</v>
      </c>
      <c r="D89" s="1">
        <v>9000</v>
      </c>
      <c r="E89" s="1">
        <v>10</v>
      </c>
      <c r="F89" s="1" t="s">
        <v>69</v>
      </c>
      <c r="G89" s="1">
        <v>3</v>
      </c>
      <c r="H89" s="1"/>
      <c r="I89" s="12">
        <f>(B89/10) *2.5*(50/E89)*(G89/15 + 1) +100</f>
        <v>1345</v>
      </c>
      <c r="J89" s="10">
        <f>(C89/(G89/2))/10</f>
        <v>6</v>
      </c>
      <c r="K89" s="14">
        <v>-5</v>
      </c>
      <c r="L89" s="10" t="e">
        <f>#REF!/100</f>
        <v>#REF!</v>
      </c>
      <c r="M89" s="21">
        <f t="shared" ref="M89" si="25">D89/3000+0.5</f>
        <v>3.5</v>
      </c>
      <c r="N89" s="3" t="s">
        <v>99</v>
      </c>
    </row>
    <row r="90" spans="1:14" ht="14.25" customHeight="1">
      <c r="B90" s="17"/>
      <c r="C90" s="17"/>
      <c r="D90" s="17"/>
      <c r="E90" s="17"/>
      <c r="F90" s="17"/>
      <c r="G90" s="17"/>
      <c r="H90" s="17"/>
      <c r="I90" s="18"/>
      <c r="J90" s="19"/>
      <c r="K90" s="20"/>
      <c r="L90" s="19"/>
      <c r="M90" s="22"/>
      <c r="N90" s="17"/>
    </row>
    <row r="91" spans="1:14">
      <c r="A91" t="s">
        <v>105</v>
      </c>
      <c r="B91" s="1" t="s">
        <v>1</v>
      </c>
      <c r="C91" s="1" t="s">
        <v>2</v>
      </c>
      <c r="D91" s="1" t="s">
        <v>3</v>
      </c>
      <c r="E91" s="1" t="s">
        <v>4</v>
      </c>
      <c r="F91" s="1" t="s">
        <v>5</v>
      </c>
      <c r="G91" s="1" t="s">
        <v>6</v>
      </c>
      <c r="H91" s="1"/>
      <c r="I91" s="12" t="s">
        <v>1</v>
      </c>
      <c r="J91" s="10" t="s">
        <v>7</v>
      </c>
      <c r="K91" s="14" t="s">
        <v>8</v>
      </c>
      <c r="L91" s="10" t="s">
        <v>9</v>
      </c>
      <c r="M91" s="1" t="s">
        <v>10</v>
      </c>
      <c r="N91" s="2" t="s">
        <v>11</v>
      </c>
    </row>
    <row r="92" spans="1:14">
      <c r="A92" t="s">
        <v>100</v>
      </c>
      <c r="B92" s="1">
        <v>675</v>
      </c>
      <c r="C92" s="1">
        <v>10</v>
      </c>
      <c r="D92" s="1" t="s">
        <v>101</v>
      </c>
      <c r="E92" s="1">
        <v>50</v>
      </c>
      <c r="F92" s="1" t="s">
        <v>102</v>
      </c>
      <c r="G92" s="1">
        <v>8</v>
      </c>
      <c r="H92" s="1"/>
      <c r="I92" s="12">
        <f>(B92/10) *3*(80/E92)*(G92/3.5) +100</f>
        <v>840.57142857142856</v>
      </c>
      <c r="J92" s="10">
        <f>(C92/(1/2))/10</f>
        <v>2</v>
      </c>
      <c r="K92" s="14">
        <v>-5</v>
      </c>
      <c r="L92" s="10" t="e">
        <f>#REF!/100</f>
        <v>#REF!</v>
      </c>
      <c r="M92" s="1" t="e">
        <f t="shared" ref="M92" si="26">D92/3000+0.5</f>
        <v>#VALUE!</v>
      </c>
      <c r="N92" s="3" t="s">
        <v>15</v>
      </c>
    </row>
    <row r="93" spans="1:14">
      <c r="A93" t="s">
        <v>103</v>
      </c>
      <c r="B93" s="1">
        <v>675</v>
      </c>
      <c r="C93" s="1">
        <v>10</v>
      </c>
      <c r="D93" s="1" t="s">
        <v>101</v>
      </c>
      <c r="E93" s="1">
        <v>50</v>
      </c>
      <c r="F93" s="1" t="s">
        <v>104</v>
      </c>
      <c r="G93" s="1">
        <v>16</v>
      </c>
      <c r="H93" s="1"/>
      <c r="I93" s="12">
        <f>(B93/10) *3*(80/E93)*(G93/3.5) +100</f>
        <v>1581.1428571428571</v>
      </c>
      <c r="J93" s="10">
        <f t="shared" ref="J93" si="27">(C93/(1/2))/10</f>
        <v>2</v>
      </c>
      <c r="K93" s="14">
        <v>-5</v>
      </c>
      <c r="L93" s="10" t="e">
        <f>#REF!/100</f>
        <v>#REF!</v>
      </c>
      <c r="M93" s="1" t="e">
        <f t="shared" ref="M93:M94" si="28">D93/3000+0.5</f>
        <v>#VALUE!</v>
      </c>
      <c r="N93" s="3" t="s">
        <v>15</v>
      </c>
    </row>
    <row r="94" spans="1:14">
      <c r="A94" t="s">
        <v>106</v>
      </c>
      <c r="B94" s="1">
        <v>1560</v>
      </c>
      <c r="C94" s="1">
        <v>60</v>
      </c>
      <c r="D94" s="1" t="s">
        <v>101</v>
      </c>
      <c r="E94" s="1">
        <v>15</v>
      </c>
      <c r="F94" s="1" t="s">
        <v>104</v>
      </c>
      <c r="G94" s="1">
        <v>4</v>
      </c>
      <c r="H94" s="1"/>
      <c r="I94" s="12">
        <f>(B94/10) *3*(50/E94)*(G94/3.5) +100</f>
        <v>1882.8571428571427</v>
      </c>
      <c r="J94" s="10">
        <v>6</v>
      </c>
      <c r="K94" s="14">
        <v>-5</v>
      </c>
      <c r="L94" s="10" t="e">
        <f>#REF!/100</f>
        <v>#REF!</v>
      </c>
      <c r="M94" s="1" t="e">
        <f t="shared" si="28"/>
        <v>#VALUE!</v>
      </c>
      <c r="N94" s="3" t="s">
        <v>15</v>
      </c>
    </row>
    <row r="96" spans="1:14">
      <c r="A96" t="s">
        <v>107</v>
      </c>
    </row>
    <row r="97" spans="1:14">
      <c r="A97" t="s">
        <v>108</v>
      </c>
      <c r="B97" t="s">
        <v>109</v>
      </c>
    </row>
    <row r="100" spans="1:14">
      <c r="A100" t="s">
        <v>110</v>
      </c>
      <c r="B100" s="1" t="s">
        <v>1</v>
      </c>
      <c r="C100" s="1" t="s">
        <v>2</v>
      </c>
      <c r="D100" s="1" t="s">
        <v>3</v>
      </c>
      <c r="E100" s="1" t="s">
        <v>4</v>
      </c>
      <c r="F100" s="1" t="s">
        <v>5</v>
      </c>
      <c r="G100" s="1" t="s">
        <v>6</v>
      </c>
      <c r="H100" s="1"/>
      <c r="I100" s="12" t="s">
        <v>1</v>
      </c>
      <c r="J100" s="10" t="s">
        <v>7</v>
      </c>
      <c r="K100" s="14" t="s">
        <v>8</v>
      </c>
      <c r="L100" s="10" t="s">
        <v>9</v>
      </c>
      <c r="M100" s="1" t="s">
        <v>10</v>
      </c>
      <c r="N100" s="2" t="s">
        <v>11</v>
      </c>
    </row>
    <row r="101" spans="1:14">
      <c r="A101" t="s">
        <v>111</v>
      </c>
      <c r="B101" s="1">
        <v>1310</v>
      </c>
      <c r="C101" s="1">
        <v>50</v>
      </c>
      <c r="D101" s="1">
        <v>12500</v>
      </c>
      <c r="E101" s="1">
        <v>8</v>
      </c>
      <c r="F101" s="1" t="s">
        <v>112</v>
      </c>
      <c r="G101" s="1">
        <v>1</v>
      </c>
      <c r="H101" s="1"/>
      <c r="I101" s="12">
        <f>(B101/10) *1.5*(50/E101) +100</f>
        <v>1328.125</v>
      </c>
      <c r="J101" s="10">
        <f>(C101/(G101/2))/10</f>
        <v>10</v>
      </c>
      <c r="K101" s="14">
        <v>-5</v>
      </c>
      <c r="L101" s="10" t="e">
        <f>#REF!/100</f>
        <v>#REF!</v>
      </c>
      <c r="M101" s="21">
        <f t="shared" ref="M101:M102" si="29">D101/3000+0.5</f>
        <v>4.666666666666667</v>
      </c>
      <c r="N101" s="3"/>
    </row>
    <row r="102" spans="1:14">
      <c r="A102" t="s">
        <v>113</v>
      </c>
      <c r="B102" s="1">
        <v>1310</v>
      </c>
      <c r="C102" s="1">
        <v>100</v>
      </c>
      <c r="D102" s="1">
        <v>12500</v>
      </c>
      <c r="E102" s="1">
        <v>12</v>
      </c>
      <c r="F102" s="1" t="s">
        <v>112</v>
      </c>
      <c r="G102" s="1">
        <v>1</v>
      </c>
      <c r="H102" s="1"/>
      <c r="I102" s="12">
        <f>(B102/10) *1.5*(50/E102)*(G102/15 + 1) +100</f>
        <v>973.33333333333348</v>
      </c>
      <c r="J102" s="10">
        <f>(C102/(G102/2))/10</f>
        <v>20</v>
      </c>
      <c r="K102" s="14">
        <v>-5</v>
      </c>
      <c r="L102" s="10" t="e">
        <f>#REF!/100</f>
        <v>#REF!</v>
      </c>
      <c r="M102" s="21">
        <f t="shared" si="29"/>
        <v>4.666666666666667</v>
      </c>
      <c r="N102" s="3"/>
    </row>
    <row r="104" spans="1:14">
      <c r="A104" t="s">
        <v>114</v>
      </c>
      <c r="B104" s="1" t="s">
        <v>1</v>
      </c>
      <c r="C104" s="1" t="s">
        <v>2</v>
      </c>
      <c r="D104" s="1" t="s">
        <v>3</v>
      </c>
      <c r="E104" s="1" t="s">
        <v>4</v>
      </c>
      <c r="F104" s="1" t="s">
        <v>5</v>
      </c>
      <c r="G104" s="1" t="s">
        <v>6</v>
      </c>
      <c r="H104" s="1"/>
      <c r="I104" s="12" t="s">
        <v>1</v>
      </c>
      <c r="J104" s="10" t="s">
        <v>7</v>
      </c>
      <c r="K104" s="14" t="s">
        <v>8</v>
      </c>
      <c r="L104" s="10" t="s">
        <v>9</v>
      </c>
      <c r="M104" s="1" t="s">
        <v>10</v>
      </c>
      <c r="N104" s="2" t="s">
        <v>11</v>
      </c>
    </row>
    <row r="105" spans="1:14">
      <c r="A105" t="s">
        <v>115</v>
      </c>
      <c r="B105" s="1">
        <v>2240</v>
      </c>
      <c r="C105" s="1">
        <v>50</v>
      </c>
      <c r="D105" s="1">
        <v>14000</v>
      </c>
      <c r="E105" s="1">
        <v>12</v>
      </c>
      <c r="F105" s="1" t="s">
        <v>112</v>
      </c>
      <c r="G105" s="1">
        <v>1</v>
      </c>
      <c r="H105" s="1"/>
      <c r="I105" s="12">
        <f>(B105/10) *1.5*(50/E105) +100</f>
        <v>1500</v>
      </c>
      <c r="J105" s="10">
        <f>(C105/(G105/2.5))/10</f>
        <v>12.5</v>
      </c>
      <c r="K105" s="14">
        <v>-5</v>
      </c>
      <c r="L105" s="10" t="e">
        <f>#REF!/100</f>
        <v>#REF!</v>
      </c>
      <c r="M105" s="1">
        <f t="shared" ref="M105:M106" si="30">D105/3000+0.5</f>
        <v>5.166666666666667</v>
      </c>
      <c r="N105" s="3"/>
    </row>
    <row r="106" spans="1:14">
      <c r="A106" t="s">
        <v>116</v>
      </c>
      <c r="B106" s="1">
        <v>2240</v>
      </c>
      <c r="C106" s="1">
        <v>70</v>
      </c>
      <c r="D106" s="1">
        <v>14000</v>
      </c>
      <c r="E106" s="1">
        <v>16</v>
      </c>
      <c r="F106" s="1" t="s">
        <v>112</v>
      </c>
      <c r="G106" s="1">
        <v>1</v>
      </c>
      <c r="H106" s="1"/>
      <c r="I106" s="12">
        <f>(B106/10) *1.5*(50/E106)*(G106/15 + 1) +100</f>
        <v>1220</v>
      </c>
      <c r="J106" s="10">
        <f>(C106/(G106/2.5))/10</f>
        <v>17.5</v>
      </c>
      <c r="K106" s="14">
        <v>-5</v>
      </c>
      <c r="L106" s="10" t="e">
        <f>#REF!/100</f>
        <v>#REF!</v>
      </c>
      <c r="M106" s="1">
        <f t="shared" si="30"/>
        <v>5.166666666666667</v>
      </c>
      <c r="N106" s="3"/>
    </row>
    <row r="108" spans="1:14">
      <c r="A108" t="s">
        <v>117</v>
      </c>
      <c r="B108" s="1" t="s">
        <v>1</v>
      </c>
      <c r="C108" s="1" t="s">
        <v>2</v>
      </c>
      <c r="D108" s="1" t="s">
        <v>3</v>
      </c>
      <c r="E108" s="1" t="s">
        <v>4</v>
      </c>
      <c r="F108" s="1" t="s">
        <v>5</v>
      </c>
      <c r="G108" s="1" t="s">
        <v>6</v>
      </c>
      <c r="H108" s="1"/>
      <c r="I108" s="12" t="s">
        <v>1</v>
      </c>
      <c r="J108" s="10" t="s">
        <v>7</v>
      </c>
      <c r="K108" s="14" t="s">
        <v>8</v>
      </c>
      <c r="L108" s="10" t="s">
        <v>9</v>
      </c>
      <c r="M108" s="1" t="s">
        <v>10</v>
      </c>
      <c r="N108" s="2" t="s">
        <v>11</v>
      </c>
    </row>
    <row r="109" spans="1:14">
      <c r="A109" t="s">
        <v>118</v>
      </c>
      <c r="B109" s="1">
        <v>3980</v>
      </c>
      <c r="C109" s="1">
        <v>24</v>
      </c>
      <c r="D109" s="1">
        <v>17700</v>
      </c>
      <c r="E109" s="1">
        <v>16</v>
      </c>
      <c r="F109" s="1" t="s">
        <v>112</v>
      </c>
      <c r="G109" s="1">
        <v>1</v>
      </c>
      <c r="H109" s="1"/>
      <c r="I109" s="12">
        <f>(B109/10) *1.5*(50/E109) +100</f>
        <v>1965.625</v>
      </c>
      <c r="J109" s="10">
        <f>(C109/(G109/2.5))/10</f>
        <v>6</v>
      </c>
      <c r="K109" s="14">
        <v>-5</v>
      </c>
      <c r="L109" s="10" t="e">
        <f>#REF!/100</f>
        <v>#REF!</v>
      </c>
      <c r="M109" s="1">
        <f t="shared" ref="M109" si="31">D109/3000+0.5</f>
        <v>6.4</v>
      </c>
      <c r="N109" s="3"/>
    </row>
    <row r="111" spans="1:14">
      <c r="A111" t="s">
        <v>119</v>
      </c>
      <c r="B111" s="1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1" t="s">
        <v>6</v>
      </c>
      <c r="H111" s="1"/>
      <c r="I111" s="12" t="s">
        <v>1</v>
      </c>
      <c r="J111" s="10" t="s">
        <v>7</v>
      </c>
      <c r="K111" s="14" t="s">
        <v>8</v>
      </c>
      <c r="L111" s="10" t="s">
        <v>9</v>
      </c>
      <c r="M111" s="1" t="s">
        <v>10</v>
      </c>
      <c r="N111" s="2" t="s">
        <v>11</v>
      </c>
    </row>
    <row r="112" spans="1:14">
      <c r="A112" t="s">
        <v>120</v>
      </c>
      <c r="B112" s="1">
        <v>200</v>
      </c>
      <c r="C112" s="1">
        <v>12</v>
      </c>
      <c r="D112" s="1">
        <v>15500</v>
      </c>
      <c r="E112" s="1">
        <v>40</v>
      </c>
      <c r="F112" s="1" t="s">
        <v>112</v>
      </c>
      <c r="G112" s="1">
        <v>1</v>
      </c>
      <c r="H112" s="1"/>
      <c r="I112" s="12">
        <f>(B112/10) *2*(50/E112) +100</f>
        <v>150</v>
      </c>
      <c r="J112" s="10">
        <f>(C112/(G112/2))/10</f>
        <v>2.4</v>
      </c>
      <c r="K112" s="14">
        <v>-5</v>
      </c>
      <c r="L112" s="10" t="e">
        <f>#REF!/100</f>
        <v>#REF!</v>
      </c>
      <c r="M112" s="21">
        <f t="shared" ref="M112:M113" si="32">D112/3000+0.5</f>
        <v>5.666666666666667</v>
      </c>
      <c r="N112" s="3" t="s">
        <v>121</v>
      </c>
    </row>
    <row r="113" spans="1:14">
      <c r="A113" t="s">
        <v>122</v>
      </c>
      <c r="B113" s="1">
        <v>2240</v>
      </c>
      <c r="C113" s="1">
        <v>100</v>
      </c>
      <c r="D113" s="1" t="s">
        <v>101</v>
      </c>
      <c r="E113" s="1">
        <v>8</v>
      </c>
      <c r="F113" s="1" t="s">
        <v>112</v>
      </c>
      <c r="G113" s="1">
        <v>1</v>
      </c>
      <c r="H113" s="1"/>
      <c r="I113" s="12">
        <f>(B113/10) *1.5*(50/E113)*(G113/15 + 1) +100</f>
        <v>2340</v>
      </c>
      <c r="J113" s="10">
        <f>(C113/(G113/2))/10</f>
        <v>20</v>
      </c>
      <c r="K113" s="14">
        <v>-5</v>
      </c>
      <c r="L113" s="10" t="e">
        <f>#REF!/100</f>
        <v>#REF!</v>
      </c>
      <c r="M113" s="21" t="e">
        <f t="shared" si="32"/>
        <v>#VALUE!</v>
      </c>
      <c r="N113" s="3" t="s">
        <v>123</v>
      </c>
    </row>
    <row r="115" spans="1:14">
      <c r="A115" t="s">
        <v>124</v>
      </c>
    </row>
    <row r="116" spans="1:14">
      <c r="A116" s="1" t="s">
        <v>125</v>
      </c>
      <c r="B116" s="1" t="s">
        <v>1</v>
      </c>
      <c r="C116" s="1" t="s">
        <v>2</v>
      </c>
      <c r="D116" s="1" t="s">
        <v>3</v>
      </c>
      <c r="E116" s="1" t="s">
        <v>4</v>
      </c>
      <c r="F116" s="1" t="s">
        <v>5</v>
      </c>
      <c r="G116" s="1" t="s">
        <v>6</v>
      </c>
      <c r="H116" s="1"/>
      <c r="I116" s="12" t="s">
        <v>1</v>
      </c>
      <c r="J116" s="10" t="s">
        <v>7</v>
      </c>
      <c r="K116" s="14" t="s">
        <v>8</v>
      </c>
      <c r="L116" s="10" t="s">
        <v>9</v>
      </c>
      <c r="M116" s="1" t="s">
        <v>10</v>
      </c>
      <c r="N116" s="2" t="s">
        <v>11</v>
      </c>
    </row>
    <row r="117" spans="1:14">
      <c r="A117" s="1" t="s">
        <v>126</v>
      </c>
      <c r="B117" s="1">
        <v>338</v>
      </c>
      <c r="C117" s="1">
        <v>250</v>
      </c>
      <c r="D117" s="1">
        <v>10000</v>
      </c>
      <c r="E117" s="1">
        <v>2</v>
      </c>
      <c r="F117" s="1" t="s">
        <v>41</v>
      </c>
      <c r="G117" s="1">
        <v>1</v>
      </c>
      <c r="H117" s="1"/>
      <c r="I117" s="12">
        <f>(B117/10) *2.5*(50/E117)</f>
        <v>2112.5</v>
      </c>
      <c r="J117" s="10">
        <f>(C117/G117)/40</f>
        <v>6.25</v>
      </c>
      <c r="K117" s="14"/>
      <c r="L117" s="10"/>
      <c r="M117" s="1">
        <f t="shared" ref="M117" si="33">D117/3000+0.5</f>
        <v>3.8333333333333335</v>
      </c>
      <c r="N117" s="2" t="s">
        <v>61</v>
      </c>
    </row>
    <row r="119" spans="1:14">
      <c r="A119" s="1" t="s">
        <v>127</v>
      </c>
      <c r="B119" s="1" t="s">
        <v>1</v>
      </c>
      <c r="C119" s="1" t="s">
        <v>2</v>
      </c>
      <c r="D119" s="1" t="s">
        <v>3</v>
      </c>
      <c r="E119" s="1" t="s">
        <v>4</v>
      </c>
      <c r="F119" s="1" t="s">
        <v>5</v>
      </c>
      <c r="G119" s="1" t="s">
        <v>6</v>
      </c>
      <c r="H119" s="1"/>
      <c r="I119" s="12" t="s">
        <v>1</v>
      </c>
      <c r="J119" s="10" t="s">
        <v>7</v>
      </c>
      <c r="K119" s="14" t="s">
        <v>8</v>
      </c>
      <c r="L119" s="10" t="s">
        <v>9</v>
      </c>
      <c r="M119" s="1" t="s">
        <v>10</v>
      </c>
    </row>
    <row r="120" spans="1:14">
      <c r="A120" s="1" t="s">
        <v>128</v>
      </c>
      <c r="B120" s="1">
        <v>183</v>
      </c>
      <c r="C120" s="1">
        <v>80</v>
      </c>
      <c r="D120" s="1">
        <v>8100</v>
      </c>
      <c r="E120" s="1">
        <v>22</v>
      </c>
      <c r="F120" s="1" t="s">
        <v>41</v>
      </c>
      <c r="G120" s="1">
        <v>7</v>
      </c>
      <c r="H120" s="1"/>
      <c r="I120" s="12">
        <f>(B120/10) *3*(250/E120)*(G120/10 + 1) +100</f>
        <v>1160.5681818181818</v>
      </c>
      <c r="J120" s="10">
        <f>(C120/(1/2))/15</f>
        <v>10.666666666666666</v>
      </c>
      <c r="K120" s="14">
        <v>-5</v>
      </c>
      <c r="L120" s="10">
        <v>5</v>
      </c>
      <c r="M120" s="1">
        <f t="shared" ref="M120" si="34">D120/3000+0.5</f>
        <v>3.2</v>
      </c>
      <c r="N120" s="3" t="s">
        <v>15</v>
      </c>
    </row>
    <row r="121" spans="1:14">
      <c r="A121" s="1" t="s">
        <v>129</v>
      </c>
      <c r="B121" s="1">
        <v>183</v>
      </c>
      <c r="C121" s="1">
        <v>80</v>
      </c>
      <c r="D121" s="1">
        <v>8100</v>
      </c>
      <c r="E121" s="1">
        <v>2</v>
      </c>
      <c r="F121" s="1" t="s">
        <v>41</v>
      </c>
      <c r="G121" s="1">
        <v>7</v>
      </c>
      <c r="H121" s="1"/>
      <c r="I121" s="12">
        <f>(B121/10) *3*(50/E121)*(G121/10 + 1) +100</f>
        <v>2433.2500000000005</v>
      </c>
      <c r="J121" s="10">
        <f>(C121/(1/2))/15</f>
        <v>10.666666666666666</v>
      </c>
      <c r="K121" s="14">
        <v>-5</v>
      </c>
      <c r="L121" s="10">
        <v>15</v>
      </c>
      <c r="M121" s="1">
        <f t="shared" ref="M121" si="35">D121/3000+0.5</f>
        <v>3.2</v>
      </c>
      <c r="N121" s="3" t="s">
        <v>130</v>
      </c>
    </row>
    <row r="123" spans="1:14">
      <c r="A123" s="1" t="s">
        <v>132</v>
      </c>
      <c r="B123" s="1" t="s">
        <v>1</v>
      </c>
      <c r="C123" s="1" t="s">
        <v>2</v>
      </c>
      <c r="D123" s="1" t="s">
        <v>3</v>
      </c>
      <c r="E123" s="1" t="s">
        <v>4</v>
      </c>
      <c r="F123" s="1" t="s">
        <v>5</v>
      </c>
      <c r="G123" s="1" t="s">
        <v>6</v>
      </c>
      <c r="H123" s="1"/>
      <c r="I123" s="12" t="s">
        <v>1</v>
      </c>
      <c r="J123" s="7" t="s">
        <v>7</v>
      </c>
      <c r="K123" s="14" t="s">
        <v>8</v>
      </c>
      <c r="L123" s="7" t="s">
        <v>9</v>
      </c>
      <c r="M123" s="1" t="s">
        <v>10</v>
      </c>
      <c r="N123" s="2" t="s">
        <v>11</v>
      </c>
    </row>
    <row r="124" spans="1:14" ht="14.25">
      <c r="A124" s="6" t="s">
        <v>131</v>
      </c>
      <c r="B124" s="1">
        <v>690</v>
      </c>
      <c r="C124" s="1">
        <v>120</v>
      </c>
      <c r="D124" s="1">
        <v>9000</v>
      </c>
      <c r="E124" s="1">
        <v>6</v>
      </c>
      <c r="F124" s="1" t="s">
        <v>19</v>
      </c>
      <c r="G124" s="1">
        <v>1</v>
      </c>
      <c r="H124" s="1"/>
      <c r="I124" s="12">
        <f>(B124/10) *2.5*(50/E124) +100</f>
        <v>1537.5</v>
      </c>
      <c r="J124" s="10">
        <f t="shared" ref="J124" si="36">(C124/G124)/15</f>
        <v>8</v>
      </c>
      <c r="K124" s="14">
        <v>-5</v>
      </c>
      <c r="L124" s="10">
        <v>10</v>
      </c>
      <c r="M124" s="1">
        <f t="shared" ref="M124" si="37">D124/3000+0.5</f>
        <v>3.5</v>
      </c>
      <c r="N124" s="1"/>
    </row>
    <row r="126" spans="1:14">
      <c r="A126" s="1" t="s">
        <v>133</v>
      </c>
      <c r="B126" s="1" t="s">
        <v>1</v>
      </c>
      <c r="C126" s="1" t="s">
        <v>2</v>
      </c>
      <c r="D126" s="1" t="s">
        <v>3</v>
      </c>
      <c r="E126" s="1" t="s">
        <v>4</v>
      </c>
      <c r="F126" s="1" t="s">
        <v>5</v>
      </c>
      <c r="G126" s="1" t="s">
        <v>6</v>
      </c>
      <c r="H126" s="1"/>
      <c r="I126" s="12" t="s">
        <v>1</v>
      </c>
      <c r="J126" s="7" t="s">
        <v>7</v>
      </c>
      <c r="K126" s="14" t="s">
        <v>8</v>
      </c>
      <c r="L126" s="7" t="s">
        <v>9</v>
      </c>
      <c r="M126" s="1" t="s">
        <v>10</v>
      </c>
      <c r="N126" s="2" t="s">
        <v>11</v>
      </c>
    </row>
    <row r="127" spans="1:14" ht="14.25">
      <c r="A127" s="6" t="s">
        <v>134</v>
      </c>
      <c r="B127" s="1">
        <v>3520</v>
      </c>
      <c r="C127" s="1">
        <v>15</v>
      </c>
      <c r="D127" s="1">
        <v>12000</v>
      </c>
      <c r="E127" s="1">
        <v>32</v>
      </c>
      <c r="F127" s="1" t="s">
        <v>19</v>
      </c>
      <c r="G127" s="1">
        <v>1</v>
      </c>
      <c r="H127" s="1"/>
      <c r="I127" s="12">
        <f>(B127/10) *2.5*(70/E127) +100</f>
        <v>2025</v>
      </c>
      <c r="J127" s="10">
        <v>5</v>
      </c>
      <c r="K127" s="14">
        <v>-5</v>
      </c>
      <c r="L127" s="10">
        <v>10</v>
      </c>
      <c r="M127" s="1">
        <f t="shared" ref="M127" si="38">D127/3000+0.5</f>
        <v>4.5</v>
      </c>
      <c r="N127" s="1"/>
    </row>
    <row r="131" spans="1:14">
      <c r="A131" s="1"/>
      <c r="B131" s="1" t="s">
        <v>1</v>
      </c>
      <c r="C131" s="1" t="s">
        <v>135</v>
      </c>
      <c r="D131" s="1" t="s">
        <v>4</v>
      </c>
      <c r="E131" s="1" t="s">
        <v>6</v>
      </c>
      <c r="F131" s="1"/>
      <c r="G131" s="8" t="s">
        <v>1</v>
      </c>
      <c r="H131" s="1" t="s">
        <v>137</v>
      </c>
      <c r="I131" s="14" t="s">
        <v>8</v>
      </c>
      <c r="J131" s="1" t="s">
        <v>9</v>
      </c>
      <c r="K131" s="1" t="s">
        <v>10</v>
      </c>
      <c r="L131" s="2" t="s">
        <v>11</v>
      </c>
      <c r="M131" s="23" t="s">
        <v>139</v>
      </c>
    </row>
    <row r="132" spans="1:14">
      <c r="A132" s="1" t="s">
        <v>138</v>
      </c>
      <c r="B132" s="1">
        <v>738</v>
      </c>
      <c r="C132" s="1">
        <v>2050</v>
      </c>
      <c r="D132" s="1"/>
      <c r="E132" s="1">
        <v>1</v>
      </c>
      <c r="F132" s="1"/>
      <c r="G132" s="12">
        <f>B132*E132*1.3</f>
        <v>959.4</v>
      </c>
      <c r="H132" s="10">
        <f>(C132/E132)/150</f>
        <v>13.666666666666666</v>
      </c>
      <c r="I132" s="14">
        <v>10</v>
      </c>
      <c r="J132" s="10" t="e">
        <f>#REF!/300*E132</f>
        <v>#REF!</v>
      </c>
      <c r="K132" s="1">
        <v>1</v>
      </c>
      <c r="L132" s="1"/>
      <c r="M132">
        <f>B132*1.5</f>
        <v>1107</v>
      </c>
    </row>
    <row r="133" spans="1:14">
      <c r="A133" s="1" t="s">
        <v>140</v>
      </c>
      <c r="B133" s="1">
        <v>950</v>
      </c>
      <c r="C133" s="1">
        <v>1700</v>
      </c>
      <c r="D133" s="1"/>
      <c r="E133" s="1">
        <v>1</v>
      </c>
      <c r="F133" s="1"/>
      <c r="G133" s="12">
        <f t="shared" ref="G133:G135" si="39">B133*E133*1.3</f>
        <v>1235</v>
      </c>
      <c r="H133" s="10">
        <f t="shared" ref="H133:H135" si="40">(C133/E133)/150</f>
        <v>11.333333333333334</v>
      </c>
      <c r="I133" s="14">
        <v>10</v>
      </c>
      <c r="J133" s="10" t="e">
        <f>#REF!/300*E133</f>
        <v>#REF!</v>
      </c>
      <c r="K133" s="1">
        <v>1</v>
      </c>
      <c r="L133" s="1"/>
      <c r="M133">
        <f t="shared" ref="M133:M136" si="41">B133*1.5</f>
        <v>1425</v>
      </c>
    </row>
    <row r="134" spans="1:14" ht="14.25">
      <c r="A134" s="5" t="s">
        <v>141</v>
      </c>
      <c r="B134" s="1">
        <v>1210</v>
      </c>
      <c r="C134" s="1">
        <v>2630</v>
      </c>
      <c r="D134" s="1"/>
      <c r="E134" s="1">
        <v>1</v>
      </c>
      <c r="F134" s="1"/>
      <c r="G134" s="12">
        <f t="shared" si="39"/>
        <v>1573</v>
      </c>
      <c r="H134" s="10">
        <f t="shared" si="40"/>
        <v>17.533333333333335</v>
      </c>
      <c r="I134" s="14">
        <v>10</v>
      </c>
      <c r="J134" s="10" t="e">
        <f>#REF!/300*E134</f>
        <v>#REF!</v>
      </c>
      <c r="K134" s="1">
        <v>1</v>
      </c>
      <c r="L134" s="1"/>
      <c r="M134">
        <f>B134*1.5</f>
        <v>1815</v>
      </c>
      <c r="N134" t="s">
        <v>142</v>
      </c>
    </row>
    <row r="135" spans="1:14">
      <c r="A135" s="24" t="s">
        <v>145</v>
      </c>
      <c r="B135" s="1">
        <v>2001</v>
      </c>
      <c r="C135" s="1">
        <v>810</v>
      </c>
      <c r="D135" s="1"/>
      <c r="E135" s="1">
        <v>1</v>
      </c>
      <c r="F135" s="1"/>
      <c r="G135" s="12">
        <f t="shared" si="39"/>
        <v>2601.3000000000002</v>
      </c>
      <c r="H135" s="10">
        <f t="shared" si="40"/>
        <v>5.4</v>
      </c>
      <c r="I135" s="14">
        <v>5</v>
      </c>
      <c r="J135" s="10" t="e">
        <f>#REF!/300*E135</f>
        <v>#REF!</v>
      </c>
      <c r="K135" s="1">
        <v>1</v>
      </c>
      <c r="L135" s="1"/>
      <c r="M135">
        <f t="shared" si="41"/>
        <v>3001.5</v>
      </c>
    </row>
    <row r="136" spans="1:14">
      <c r="B136" s="23">
        <v>2801</v>
      </c>
      <c r="I136"/>
      <c r="K136"/>
      <c r="M136" s="25">
        <f t="shared" si="41"/>
        <v>4201.5</v>
      </c>
    </row>
    <row r="137" spans="1:14">
      <c r="A137" s="1" t="s">
        <v>143</v>
      </c>
      <c r="B137" s="1" t="s">
        <v>1</v>
      </c>
      <c r="C137" s="1" t="s">
        <v>135</v>
      </c>
      <c r="D137" s="1"/>
      <c r="E137" s="1" t="s">
        <v>6</v>
      </c>
      <c r="F137" s="1" t="s">
        <v>136</v>
      </c>
      <c r="G137" s="8" t="s">
        <v>1</v>
      </c>
      <c r="H137" s="1" t="s">
        <v>137</v>
      </c>
      <c r="I137" s="14" t="s">
        <v>8</v>
      </c>
      <c r="J137" s="1" t="s">
        <v>9</v>
      </c>
      <c r="K137" s="1" t="s">
        <v>10</v>
      </c>
      <c r="L137" s="2" t="s">
        <v>11</v>
      </c>
    </row>
    <row r="138" spans="1:14" ht="14.25">
      <c r="A138" s="6" t="s">
        <v>144</v>
      </c>
      <c r="B138">
        <v>1849</v>
      </c>
      <c r="C138" s="1">
        <v>2430</v>
      </c>
      <c r="D138" s="1"/>
      <c r="E138" s="1">
        <v>1</v>
      </c>
      <c r="F138" s="1"/>
      <c r="G138" s="12">
        <f t="shared" ref="G138" si="42">B138*E138*1.3</f>
        <v>2403.7000000000003</v>
      </c>
      <c r="H138" s="10">
        <f>(C138/E138)/150</f>
        <v>16.2</v>
      </c>
      <c r="I138" s="14">
        <v>-20</v>
      </c>
      <c r="J138" s="10" t="e">
        <f>#REF!/300*#REF!</f>
        <v>#REF!</v>
      </c>
      <c r="K138" s="1">
        <v>4</v>
      </c>
      <c r="L138" s="1"/>
    </row>
    <row r="142" spans="1:14">
      <c r="A142" s="1" t="s">
        <v>146</v>
      </c>
      <c r="B142" s="1" t="s">
        <v>1</v>
      </c>
      <c r="C142" s="1" t="s">
        <v>148</v>
      </c>
      <c r="D142" s="1" t="s">
        <v>3</v>
      </c>
      <c r="E142" s="1" t="s">
        <v>4</v>
      </c>
      <c r="F142" s="1" t="s">
        <v>5</v>
      </c>
      <c r="G142" s="1" t="s">
        <v>6</v>
      </c>
      <c r="H142" s="1"/>
      <c r="I142" s="12" t="s">
        <v>1</v>
      </c>
      <c r="J142" s="7" t="s">
        <v>150</v>
      </c>
      <c r="K142" s="14" t="s">
        <v>8</v>
      </c>
      <c r="L142" s="7" t="s">
        <v>9</v>
      </c>
      <c r="M142" s="1" t="s">
        <v>10</v>
      </c>
      <c r="N142" s="2" t="s">
        <v>11</v>
      </c>
    </row>
    <row r="143" spans="1:14" ht="14.25">
      <c r="A143" s="6" t="s">
        <v>147</v>
      </c>
      <c r="B143" s="1">
        <v>770</v>
      </c>
      <c r="C143" s="1">
        <v>4600</v>
      </c>
      <c r="D143" s="1">
        <v>9000</v>
      </c>
      <c r="E143" s="1">
        <v>5</v>
      </c>
      <c r="F143" s="1" t="s">
        <v>149</v>
      </c>
      <c r="G143" s="1">
        <v>1</v>
      </c>
      <c r="H143" s="1"/>
      <c r="I143" s="12">
        <f>(B143/10) *2*(50/E143) +100</f>
        <v>1640</v>
      </c>
      <c r="J143" s="10">
        <f>(C143*G143)*(50/E143)/1500</f>
        <v>30.666666666666668</v>
      </c>
      <c r="K143" s="14">
        <v>-5</v>
      </c>
      <c r="L143" s="10">
        <v>10</v>
      </c>
      <c r="M143" s="1">
        <f t="shared" ref="M143" si="43">D143/3000+0.5</f>
        <v>3.5</v>
      </c>
      <c r="N143" s="1"/>
    </row>
    <row r="145" spans="1:14">
      <c r="A145" s="1" t="s">
        <v>151</v>
      </c>
      <c r="B145" s="1" t="s">
        <v>1</v>
      </c>
      <c r="C145" s="1" t="s">
        <v>148</v>
      </c>
      <c r="D145" s="1" t="s">
        <v>3</v>
      </c>
      <c r="E145" s="1" t="s">
        <v>4</v>
      </c>
      <c r="F145" s="1" t="s">
        <v>5</v>
      </c>
      <c r="G145" s="1" t="s">
        <v>6</v>
      </c>
      <c r="H145" s="1"/>
      <c r="I145" s="12" t="s">
        <v>1</v>
      </c>
      <c r="J145" s="7" t="s">
        <v>137</v>
      </c>
      <c r="K145" s="14" t="s">
        <v>8</v>
      </c>
      <c r="L145" s="7" t="s">
        <v>9</v>
      </c>
      <c r="M145" s="1" t="s">
        <v>10</v>
      </c>
      <c r="N145" s="2" t="s">
        <v>11</v>
      </c>
    </row>
    <row r="146" spans="1:14" ht="14.25">
      <c r="A146" s="6" t="s">
        <v>152</v>
      </c>
      <c r="B146" s="1">
        <v>2065</v>
      </c>
      <c r="C146" s="1">
        <v>6900</v>
      </c>
      <c r="D146" s="1">
        <v>12000</v>
      </c>
      <c r="E146" s="1">
        <v>10</v>
      </c>
      <c r="F146" s="1" t="s">
        <v>149</v>
      </c>
      <c r="G146" s="1">
        <v>1</v>
      </c>
      <c r="H146" s="1"/>
      <c r="I146" s="12">
        <f>(B146/10) *2*(50/E146) +100</f>
        <v>2165</v>
      </c>
      <c r="J146" s="10">
        <f>(C146*G146)*(50/E146)/1500</f>
        <v>23</v>
      </c>
      <c r="K146" s="14">
        <v>-5</v>
      </c>
      <c r="L146" s="10">
        <v>10</v>
      </c>
      <c r="M146" s="21">
        <f t="shared" ref="M146" si="44">D146/3000+0.5</f>
        <v>4.5</v>
      </c>
      <c r="N146" s="1"/>
    </row>
    <row r="148" spans="1:14">
      <c r="A148" s="1" t="s">
        <v>153</v>
      </c>
      <c r="B148" s="1" t="s">
        <v>1</v>
      </c>
      <c r="C148" s="1" t="s">
        <v>148</v>
      </c>
      <c r="D148" s="1" t="s">
        <v>3</v>
      </c>
      <c r="E148" s="1" t="s">
        <v>4</v>
      </c>
      <c r="F148" s="1" t="s">
        <v>5</v>
      </c>
      <c r="G148" s="1" t="s">
        <v>6</v>
      </c>
      <c r="H148" s="1"/>
      <c r="I148" s="12" t="s">
        <v>1</v>
      </c>
      <c r="J148" s="7" t="s">
        <v>137</v>
      </c>
      <c r="K148" s="14" t="s">
        <v>8</v>
      </c>
      <c r="L148" s="7" t="s">
        <v>9</v>
      </c>
      <c r="M148" s="1" t="s">
        <v>10</v>
      </c>
      <c r="N148" s="2" t="s">
        <v>11</v>
      </c>
    </row>
    <row r="149" spans="1:14" ht="14.25">
      <c r="A149" s="6" t="s">
        <v>154</v>
      </c>
      <c r="B149" s="1">
        <v>1531</v>
      </c>
      <c r="C149" s="1">
        <v>5100</v>
      </c>
      <c r="D149" s="1">
        <v>12000</v>
      </c>
      <c r="E149" s="1">
        <v>7</v>
      </c>
      <c r="F149" s="1" t="s">
        <v>149</v>
      </c>
      <c r="G149" s="1">
        <v>1</v>
      </c>
      <c r="H149" s="1"/>
      <c r="I149" s="12">
        <f>(B149/10) *2*(50/E149)-100</f>
        <v>2087.1428571428573</v>
      </c>
      <c r="J149" s="10">
        <f>(C149*G149)*(50/E149)/1500</f>
        <v>24.285714285714285</v>
      </c>
      <c r="K149" s="14">
        <v>-5</v>
      </c>
      <c r="L149" s="10">
        <v>10</v>
      </c>
      <c r="M149" s="21">
        <f t="shared" ref="M149" si="45">D149/3000+0.5</f>
        <v>4.5</v>
      </c>
      <c r="N149" s="1"/>
    </row>
    <row r="150" spans="1:14" ht="14.25">
      <c r="A150" s="6" t="s">
        <v>155</v>
      </c>
      <c r="B150" s="1">
        <v>3025</v>
      </c>
      <c r="C150" s="1">
        <v>4800</v>
      </c>
      <c r="D150" s="1">
        <v>15000</v>
      </c>
      <c r="E150" s="1">
        <v>40</v>
      </c>
      <c r="F150" s="1" t="s">
        <v>149</v>
      </c>
      <c r="G150" s="1">
        <v>1</v>
      </c>
      <c r="H150" s="1"/>
      <c r="I150" s="12">
        <f>(B150/10) *2.5*(3)-100</f>
        <v>2168.75</v>
      </c>
      <c r="J150" s="10">
        <f>((C150*G150)*(10))/1500</f>
        <v>32</v>
      </c>
      <c r="K150" s="14">
        <v>-5</v>
      </c>
      <c r="L150" s="10">
        <v>10</v>
      </c>
      <c r="M150" s="1">
        <f t="shared" ref="M150" si="46">D150/3000+0.5</f>
        <v>5.5</v>
      </c>
      <c r="N150" s="1"/>
    </row>
    <row r="152" spans="1:14">
      <c r="A152" s="1" t="s">
        <v>156</v>
      </c>
      <c r="B152" s="1">
        <v>208</v>
      </c>
      <c r="C152" s="1">
        <v>3200</v>
      </c>
      <c r="D152" s="1">
        <v>9200</v>
      </c>
      <c r="E152" s="1">
        <v>8</v>
      </c>
      <c r="F152" s="1" t="s">
        <v>19</v>
      </c>
      <c r="G152" s="1">
        <v>7</v>
      </c>
      <c r="H152" s="1"/>
      <c r="I152" s="12">
        <f>(B152/10) *1.5*(250/E152)*(1.7) +100</f>
        <v>1757.5000000000002</v>
      </c>
      <c r="J152" s="10">
        <f>(C152*G152)*(1.7)/1500</f>
        <v>25.386666666666667</v>
      </c>
      <c r="K152" s="14">
        <v>-5</v>
      </c>
      <c r="L152" s="10">
        <v>5</v>
      </c>
      <c r="M152" s="1">
        <f t="shared" ref="M152" si="47">D152/3000+0.5</f>
        <v>3.5666666666666669</v>
      </c>
      <c r="N152" s="3" t="s">
        <v>15</v>
      </c>
    </row>
    <row r="155" spans="1:14">
      <c r="A155" t="s">
        <v>157</v>
      </c>
      <c r="B155" s="1" t="s">
        <v>1</v>
      </c>
      <c r="C155" s="1" t="s">
        <v>2</v>
      </c>
      <c r="D155" s="1" t="s">
        <v>3</v>
      </c>
      <c r="E155" s="1" t="s">
        <v>4</v>
      </c>
      <c r="F155" s="1" t="s">
        <v>5</v>
      </c>
      <c r="G155" s="1" t="s">
        <v>6</v>
      </c>
      <c r="H155" s="1"/>
      <c r="I155" s="12" t="s">
        <v>1</v>
      </c>
      <c r="J155" s="10" t="s">
        <v>7</v>
      </c>
      <c r="K155" s="14" t="s">
        <v>8</v>
      </c>
      <c r="L155" s="10" t="s">
        <v>9</v>
      </c>
      <c r="M155" s="1" t="s">
        <v>10</v>
      </c>
      <c r="N155" s="2" t="s">
        <v>11</v>
      </c>
    </row>
    <row r="156" spans="1:14">
      <c r="A156" t="s">
        <v>158</v>
      </c>
      <c r="B156" s="1">
        <v>1120</v>
      </c>
      <c r="C156" s="1">
        <v>60</v>
      </c>
      <c r="D156" s="1">
        <v>11000</v>
      </c>
      <c r="E156" s="1">
        <v>12</v>
      </c>
      <c r="F156" s="1" t="s">
        <v>69</v>
      </c>
      <c r="G156" s="1">
        <v>2</v>
      </c>
      <c r="H156" s="1"/>
      <c r="I156" s="12">
        <f t="shared" ref="I156" si="48">(B156/10) *2.5*(50/E156)*(G156/15 + 1) +100</f>
        <v>1422.2222222222222</v>
      </c>
      <c r="J156" s="10">
        <f t="shared" ref="J156" si="49">(C156/(G156/2))/10+2</f>
        <v>8</v>
      </c>
      <c r="K156" s="14">
        <v>-5</v>
      </c>
      <c r="L156" s="10" t="e">
        <f>#REF!/100</f>
        <v>#REF!</v>
      </c>
      <c r="M156" s="21">
        <f t="shared" ref="M156" si="50">D156/3000+0.5</f>
        <v>4.1666666666666661</v>
      </c>
      <c r="N156" s="3" t="s">
        <v>80</v>
      </c>
    </row>
    <row r="157" spans="1:14">
      <c r="A157" t="s">
        <v>159</v>
      </c>
      <c r="B157" s="1">
        <v>1120</v>
      </c>
      <c r="C157" s="1">
        <v>60</v>
      </c>
      <c r="D157" s="1">
        <v>11000</v>
      </c>
      <c r="E157" s="1">
        <v>10</v>
      </c>
      <c r="F157" s="1" t="s">
        <v>69</v>
      </c>
      <c r="G157" s="1">
        <v>6</v>
      </c>
      <c r="H157" s="1"/>
      <c r="I157" s="12">
        <f t="shared" ref="I157" si="51">(B157/10) *2.5*(50/E157)*(G157/15 + 1) +100</f>
        <v>2060</v>
      </c>
      <c r="J157" s="10">
        <f t="shared" ref="J157" si="52">(C157/(G157/2))/10+2</f>
        <v>4</v>
      </c>
      <c r="K157" s="14">
        <v>-5</v>
      </c>
      <c r="L157" s="10" t="e">
        <f>#REF!/100</f>
        <v>#REF!</v>
      </c>
      <c r="M157" s="21">
        <f t="shared" ref="M157:M158" si="53">D157/3000+0.5</f>
        <v>4.1666666666666661</v>
      </c>
      <c r="N157" s="3" t="s">
        <v>80</v>
      </c>
    </row>
    <row r="158" spans="1:14">
      <c r="A158" t="s">
        <v>160</v>
      </c>
      <c r="B158" s="1">
        <v>980</v>
      </c>
      <c r="C158" s="1">
        <v>20</v>
      </c>
      <c r="D158" s="1">
        <v>12000</v>
      </c>
      <c r="E158" s="1">
        <v>15</v>
      </c>
      <c r="F158" s="1" t="s">
        <v>69</v>
      </c>
      <c r="G158" s="1">
        <v>2</v>
      </c>
      <c r="H158" s="1"/>
      <c r="I158" s="12">
        <f>((B158/10) *3*(50/E158)*(G158/10 + 1) +100)*1.8</f>
        <v>2296.8000000000002</v>
      </c>
      <c r="J158" s="10">
        <f>(C158/(1/2))/10</f>
        <v>4</v>
      </c>
      <c r="K158" s="14">
        <v>-5</v>
      </c>
      <c r="L158" s="10" t="e">
        <f>#REF!/100</f>
        <v>#REF!</v>
      </c>
      <c r="M158" s="21">
        <f t="shared" si="53"/>
        <v>4.5</v>
      </c>
      <c r="N158" s="3" t="s">
        <v>161</v>
      </c>
    </row>
    <row r="160" spans="1:14">
      <c r="A160" s="1" t="s">
        <v>162</v>
      </c>
      <c r="B160" s="1" t="s">
        <v>1</v>
      </c>
      <c r="C160" s="1" t="s">
        <v>148</v>
      </c>
      <c r="D160" s="1" t="s">
        <v>3</v>
      </c>
      <c r="E160" s="1" t="s">
        <v>4</v>
      </c>
      <c r="F160" s="1" t="s">
        <v>5</v>
      </c>
      <c r="G160" s="1" t="s">
        <v>6</v>
      </c>
      <c r="H160" s="1"/>
      <c r="I160" s="12" t="s">
        <v>1</v>
      </c>
      <c r="J160" s="7" t="s">
        <v>137</v>
      </c>
      <c r="K160" s="14" t="s">
        <v>8</v>
      </c>
      <c r="L160" s="7" t="s">
        <v>9</v>
      </c>
      <c r="M160" s="1" t="s">
        <v>10</v>
      </c>
      <c r="N160" s="2" t="s">
        <v>11</v>
      </c>
    </row>
    <row r="161" spans="1:14" ht="14.25">
      <c r="A161" s="6" t="s">
        <v>163</v>
      </c>
      <c r="B161" s="1">
        <v>572</v>
      </c>
      <c r="C161" s="1">
        <v>1600</v>
      </c>
      <c r="D161" s="1">
        <v>12000</v>
      </c>
      <c r="E161" s="1">
        <v>6</v>
      </c>
      <c r="F161" s="1" t="s">
        <v>164</v>
      </c>
      <c r="G161" s="1">
        <v>2</v>
      </c>
      <c r="H161" s="1"/>
      <c r="I161" s="12">
        <f>(B161/5) *2*(50/E161) +100</f>
        <v>2006.666666666667</v>
      </c>
      <c r="J161" s="10">
        <f>(C161*G161)*(50/E161)/1500</f>
        <v>17.777777777777779</v>
      </c>
      <c r="K161" s="14">
        <v>-5</v>
      </c>
      <c r="L161" s="10">
        <v>10</v>
      </c>
      <c r="M161" s="1">
        <f t="shared" ref="M161" si="54">D161/3000+0.5</f>
        <v>4.5</v>
      </c>
      <c r="N161" s="1"/>
    </row>
    <row r="163" spans="1:14">
      <c r="A163" s="1" t="s">
        <v>165</v>
      </c>
      <c r="B163" s="1" t="s">
        <v>1</v>
      </c>
      <c r="C163" s="1" t="s">
        <v>148</v>
      </c>
      <c r="D163" s="1" t="s">
        <v>3</v>
      </c>
      <c r="E163" s="1" t="s">
        <v>4</v>
      </c>
      <c r="F163" s="1" t="s">
        <v>5</v>
      </c>
      <c r="G163" s="1" t="s">
        <v>6</v>
      </c>
      <c r="H163" s="1"/>
      <c r="I163" s="12" t="s">
        <v>1</v>
      </c>
      <c r="J163" s="7" t="s">
        <v>137</v>
      </c>
      <c r="K163" s="14" t="s">
        <v>8</v>
      </c>
      <c r="L163" s="7" t="s">
        <v>9</v>
      </c>
      <c r="M163" s="1" t="s">
        <v>10</v>
      </c>
      <c r="N163" s="2" t="s">
        <v>11</v>
      </c>
    </row>
    <row r="164" spans="1:14" ht="14.25">
      <c r="A164" s="6" t="s">
        <v>166</v>
      </c>
      <c r="B164" s="1">
        <v>1259</v>
      </c>
      <c r="C164" s="1">
        <v>2300</v>
      </c>
      <c r="D164" s="1">
        <v>7600</v>
      </c>
      <c r="E164" s="1">
        <v>32</v>
      </c>
      <c r="F164" s="1" t="s">
        <v>164</v>
      </c>
      <c r="G164" s="1">
        <v>4</v>
      </c>
      <c r="H164" s="1"/>
      <c r="I164" s="12">
        <f>(B164/2.5) *2.5*(2)-100</f>
        <v>2418</v>
      </c>
      <c r="J164" s="10">
        <f>((C164*G164)*(10))/3000</f>
        <v>30.666666666666668</v>
      </c>
      <c r="K164" s="14">
        <v>-5</v>
      </c>
      <c r="L164" s="10">
        <v>10</v>
      </c>
      <c r="M164" s="1">
        <f t="shared" ref="M164" si="55">D164/3000+0.5</f>
        <v>3.0333333333333332</v>
      </c>
      <c r="N164" s="1"/>
    </row>
    <row r="166" spans="1:14">
      <c r="A166" t="s">
        <v>167</v>
      </c>
    </row>
    <row r="167" spans="1:14">
      <c r="A167" t="s">
        <v>168</v>
      </c>
    </row>
    <row r="170" spans="1:14">
      <c r="A170" t="s">
        <v>169</v>
      </c>
    </row>
    <row r="175" spans="1:14">
      <c r="A175" s="1" t="s">
        <v>12</v>
      </c>
      <c r="B175" s="1" t="s">
        <v>1</v>
      </c>
      <c r="C175" s="1" t="s">
        <v>2</v>
      </c>
      <c r="D175" s="1" t="s">
        <v>3</v>
      </c>
      <c r="E175" s="1" t="s">
        <v>4</v>
      </c>
      <c r="F175" s="1" t="s">
        <v>5</v>
      </c>
      <c r="G175" s="1" t="s">
        <v>6</v>
      </c>
      <c r="H175" s="1"/>
      <c r="I175" s="12" t="s">
        <v>1</v>
      </c>
      <c r="J175" s="10" t="s">
        <v>7</v>
      </c>
      <c r="K175" s="14" t="s">
        <v>8</v>
      </c>
      <c r="L175" s="10" t="s">
        <v>9</v>
      </c>
      <c r="M175" s="1" t="s">
        <v>10</v>
      </c>
      <c r="N175" s="2" t="s">
        <v>11</v>
      </c>
    </row>
    <row r="176" spans="1:14">
      <c r="A176" s="1" t="s">
        <v>170</v>
      </c>
      <c r="B176" s="1">
        <v>158</v>
      </c>
      <c r="C176" s="1">
        <v>400</v>
      </c>
      <c r="D176" s="1">
        <v>8800</v>
      </c>
      <c r="E176" s="1">
        <v>2</v>
      </c>
      <c r="F176" s="1" t="s">
        <v>19</v>
      </c>
      <c r="G176" s="1">
        <v>4</v>
      </c>
      <c r="H176" s="1"/>
      <c r="I176" s="12">
        <f>(B176*G176/10) *(70/E176)</f>
        <v>2212</v>
      </c>
      <c r="J176" s="10">
        <f>(C176/G176)/20</f>
        <v>5</v>
      </c>
      <c r="K176" s="14"/>
      <c r="L176" s="10"/>
      <c r="M176" s="1">
        <f t="shared" ref="M176" si="56">D176/3000+0.5</f>
        <v>3.4333333333333331</v>
      </c>
      <c r="N176" s="2" t="s">
        <v>171</v>
      </c>
    </row>
    <row r="177" spans="1:14">
      <c r="A177" s="1" t="s">
        <v>172</v>
      </c>
      <c r="B177" s="1">
        <v>305</v>
      </c>
      <c r="C177" s="1">
        <v>300</v>
      </c>
      <c r="D177" s="1">
        <v>7800</v>
      </c>
      <c r="E177" s="1">
        <v>2</v>
      </c>
      <c r="F177" s="1" t="s">
        <v>19</v>
      </c>
      <c r="G177" s="1">
        <v>2</v>
      </c>
      <c r="H177" s="1"/>
      <c r="I177" s="12">
        <f>(B177*G177/10) *(70/E177)</f>
        <v>2135</v>
      </c>
      <c r="J177" s="10">
        <f>(C177/G177)/20</f>
        <v>7.5</v>
      </c>
      <c r="K177" s="14"/>
      <c r="L177" s="10"/>
      <c r="M177" s="1">
        <f t="shared" ref="M177" si="57">D177/3000+0.5</f>
        <v>3.1</v>
      </c>
      <c r="N177" s="2" t="s">
        <v>61</v>
      </c>
    </row>
    <row r="178" spans="1:14">
      <c r="A178" s="1"/>
      <c r="B178" s="1"/>
      <c r="C178" s="1"/>
      <c r="D178" s="1"/>
      <c r="E178" s="1"/>
      <c r="F178" s="1"/>
      <c r="G178" s="1"/>
      <c r="H178" s="1"/>
      <c r="I178" s="12"/>
      <c r="J178" s="10"/>
      <c r="K178" s="14"/>
      <c r="L178" s="10"/>
      <c r="M178" s="1"/>
      <c r="N178" s="25"/>
    </row>
    <row r="179" spans="1:14">
      <c r="A179" s="1" t="s">
        <v>124</v>
      </c>
      <c r="B179" s="1" t="s">
        <v>1</v>
      </c>
      <c r="C179" s="1" t="s">
        <v>2</v>
      </c>
      <c r="D179" s="1" t="s">
        <v>3</v>
      </c>
      <c r="E179" s="1" t="s">
        <v>4</v>
      </c>
      <c r="F179" s="1" t="s">
        <v>5</v>
      </c>
      <c r="G179" s="1" t="s">
        <v>6</v>
      </c>
      <c r="H179" s="1"/>
      <c r="I179" s="12" t="s">
        <v>1</v>
      </c>
      <c r="J179" s="7" t="s">
        <v>7</v>
      </c>
      <c r="K179" s="14" t="s">
        <v>8</v>
      </c>
      <c r="L179" s="7" t="s">
        <v>9</v>
      </c>
      <c r="M179" s="1" t="s">
        <v>10</v>
      </c>
      <c r="N179" s="2" t="s">
        <v>11</v>
      </c>
    </row>
    <row r="180" spans="1:14" ht="14.25">
      <c r="A180" s="6" t="s">
        <v>173</v>
      </c>
      <c r="B180" s="1">
        <v>1530</v>
      </c>
      <c r="C180" s="1">
        <v>100</v>
      </c>
      <c r="D180" s="1">
        <v>9300</v>
      </c>
      <c r="E180" s="1">
        <v>15</v>
      </c>
      <c r="F180" s="1" t="s">
        <v>149</v>
      </c>
      <c r="G180" s="1">
        <v>2</v>
      </c>
      <c r="H180" s="1"/>
      <c r="I180" s="12">
        <f>(B180*G180/10)*(100/E180)</f>
        <v>2040</v>
      </c>
      <c r="J180" s="10">
        <v>6</v>
      </c>
      <c r="K180" s="14">
        <v>-5</v>
      </c>
      <c r="L180" s="10">
        <v>10</v>
      </c>
      <c r="M180" s="1">
        <f t="shared" ref="M180" si="58">D180/3000+0.5</f>
        <v>3.6</v>
      </c>
      <c r="N180" s="1"/>
    </row>
    <row r="181" spans="1:14" ht="14.25">
      <c r="A181" s="6" t="s">
        <v>174</v>
      </c>
      <c r="B181" s="1">
        <v>2120</v>
      </c>
      <c r="C181" s="1">
        <v>50</v>
      </c>
      <c r="D181" s="1">
        <v>9800</v>
      </c>
      <c r="E181" s="1">
        <v>18</v>
      </c>
      <c r="F181" s="1" t="s">
        <v>149</v>
      </c>
      <c r="G181" s="1">
        <v>2</v>
      </c>
      <c r="H181" s="1"/>
      <c r="I181" s="12">
        <f>(B181*G181/10)*(100/E181)</f>
        <v>2355.5555555555557</v>
      </c>
      <c r="J181" s="10">
        <v>4</v>
      </c>
      <c r="K181" s="14">
        <v>-5</v>
      </c>
      <c r="L181" s="10">
        <v>10</v>
      </c>
      <c r="M181" s="1">
        <f t="shared" ref="M181" si="59">D181/3000+0.5</f>
        <v>3.7666666666666666</v>
      </c>
      <c r="N181" s="1"/>
    </row>
    <row r="182" spans="1:14" ht="14.25">
      <c r="A182" s="6" t="s">
        <v>175</v>
      </c>
      <c r="B182" s="1">
        <v>1024</v>
      </c>
      <c r="C182" s="1">
        <v>180</v>
      </c>
      <c r="D182" s="1">
        <v>8000</v>
      </c>
      <c r="E182" s="1">
        <v>15</v>
      </c>
      <c r="F182" s="1" t="s">
        <v>164</v>
      </c>
      <c r="G182" s="1">
        <v>4</v>
      </c>
      <c r="H182" s="1"/>
      <c r="I182" s="12">
        <f>(B182*G182/10)*(100/E182)</f>
        <v>2730.666666666667</v>
      </c>
      <c r="J182" s="10">
        <v>4</v>
      </c>
      <c r="K182" s="14">
        <v>-5</v>
      </c>
      <c r="L182" s="10">
        <v>10</v>
      </c>
      <c r="M182" s="1">
        <f t="shared" ref="M182" si="60">D182/3000+0.5</f>
        <v>3.1666666666666665</v>
      </c>
      <c r="N182" s="1"/>
    </row>
    <row r="183" spans="1:14">
      <c r="A183" s="1" t="s">
        <v>176</v>
      </c>
      <c r="B183" s="1"/>
      <c r="C183" s="1"/>
      <c r="D183" s="1"/>
      <c r="E183" s="1"/>
      <c r="F183" s="1"/>
      <c r="G183" s="1"/>
      <c r="H183" s="1"/>
      <c r="I183" s="12"/>
      <c r="J183" s="10"/>
      <c r="K183" s="14"/>
      <c r="L183" s="10"/>
      <c r="M183" s="1"/>
      <c r="N183" s="25"/>
    </row>
    <row r="184" spans="1:14">
      <c r="A184" t="s">
        <v>177</v>
      </c>
      <c r="B184" s="1">
        <v>830</v>
      </c>
      <c r="C184" s="1">
        <v>80</v>
      </c>
      <c r="D184" s="1">
        <v>9000</v>
      </c>
      <c r="E184" s="1">
        <v>10</v>
      </c>
      <c r="F184" s="1" t="s">
        <v>69</v>
      </c>
      <c r="G184" s="1">
        <v>6</v>
      </c>
      <c r="H184" s="1"/>
      <c r="I184" s="12">
        <f t="shared" ref="I184:I185" si="61">(B184/10) *2.5*(50/E184)*(G184/15 + 1) +100</f>
        <v>1552.5</v>
      </c>
      <c r="J184" s="10">
        <f t="shared" ref="J184:J185" si="62">(C184/(G184/2))/10+2</f>
        <v>4.666666666666667</v>
      </c>
      <c r="K184" s="14">
        <v>-5</v>
      </c>
      <c r="L184" s="10" t="e">
        <f>#REF!/100</f>
        <v>#REF!</v>
      </c>
      <c r="M184" s="21">
        <f t="shared" ref="M184:M185" si="63">D184/3000+0.5</f>
        <v>3.5</v>
      </c>
      <c r="N184" s="3" t="s">
        <v>80</v>
      </c>
    </row>
    <row r="185" spans="1:14">
      <c r="A185" t="s">
        <v>178</v>
      </c>
      <c r="B185" s="1">
        <v>830</v>
      </c>
      <c r="C185" s="1">
        <v>120</v>
      </c>
      <c r="D185" s="1">
        <v>9000</v>
      </c>
      <c r="E185" s="1">
        <v>10</v>
      </c>
      <c r="F185" s="1" t="s">
        <v>69</v>
      </c>
      <c r="G185" s="1">
        <v>4</v>
      </c>
      <c r="H185" s="1"/>
      <c r="I185" s="12">
        <f t="shared" si="61"/>
        <v>1414.1666666666665</v>
      </c>
      <c r="J185" s="10">
        <f t="shared" si="62"/>
        <v>8</v>
      </c>
      <c r="K185" s="14">
        <v>-5</v>
      </c>
      <c r="L185" s="10" t="e">
        <f>#REF!/100</f>
        <v>#REF!</v>
      </c>
      <c r="M185" s="21">
        <f t="shared" si="63"/>
        <v>3.5</v>
      </c>
      <c r="N185" s="3" t="s">
        <v>78</v>
      </c>
    </row>
    <row r="186" spans="1:14">
      <c r="A186" s="1" t="s">
        <v>153</v>
      </c>
      <c r="B186" s="1" t="s">
        <v>1</v>
      </c>
      <c r="C186" s="1" t="s">
        <v>148</v>
      </c>
      <c r="D186" s="1" t="s">
        <v>3</v>
      </c>
      <c r="E186" s="1" t="s">
        <v>4</v>
      </c>
      <c r="F186" s="1" t="s">
        <v>5</v>
      </c>
      <c r="G186" s="1" t="s">
        <v>6</v>
      </c>
      <c r="H186" s="1"/>
      <c r="I186" s="12" t="s">
        <v>1</v>
      </c>
      <c r="J186" s="7" t="s">
        <v>137</v>
      </c>
      <c r="K186" s="14" t="s">
        <v>8</v>
      </c>
      <c r="L186" s="7" t="s">
        <v>9</v>
      </c>
      <c r="M186" s="1" t="s">
        <v>10</v>
      </c>
      <c r="N186" s="2" t="s">
        <v>11</v>
      </c>
    </row>
    <row r="187" spans="1:14" ht="14.25">
      <c r="A187" s="6" t="s">
        <v>179</v>
      </c>
      <c r="B187" s="1">
        <v>1241</v>
      </c>
      <c r="C187" s="1">
        <v>4300</v>
      </c>
      <c r="D187" s="1">
        <v>12000</v>
      </c>
      <c r="E187" s="1">
        <v>7</v>
      </c>
      <c r="F187" s="1" t="s">
        <v>149</v>
      </c>
      <c r="G187" s="1">
        <v>2</v>
      </c>
      <c r="H187" s="1"/>
      <c r="I187" s="12">
        <f>(B187/10) *2*(50/E187)*(G187/10 + 1) +100</f>
        <v>2227.4285714285716</v>
      </c>
      <c r="J187" s="10">
        <f>((C187*G187)*(10))/4000</f>
        <v>21.5</v>
      </c>
      <c r="K187" s="14">
        <v>-5</v>
      </c>
      <c r="L187" s="10">
        <v>10</v>
      </c>
      <c r="M187" s="1">
        <f t="shared" ref="M187" si="64">D187/3000+0.5</f>
        <v>4.5</v>
      </c>
      <c r="N187" s="1"/>
    </row>
    <row r="189" spans="1:14">
      <c r="A189" s="1" t="s">
        <v>151</v>
      </c>
      <c r="B189" s="1" t="s">
        <v>1</v>
      </c>
      <c r="C189" s="1" t="s">
        <v>148</v>
      </c>
      <c r="D189" s="1" t="s">
        <v>3</v>
      </c>
      <c r="E189" s="1" t="s">
        <v>4</v>
      </c>
      <c r="F189" s="1" t="s">
        <v>5</v>
      </c>
      <c r="G189" s="1" t="s">
        <v>6</v>
      </c>
      <c r="H189" s="1"/>
      <c r="I189" s="12" t="s">
        <v>1</v>
      </c>
      <c r="J189" s="7" t="s">
        <v>137</v>
      </c>
      <c r="K189" s="14" t="s">
        <v>8</v>
      </c>
      <c r="L189" s="7" t="s">
        <v>9</v>
      </c>
      <c r="M189" s="1" t="s">
        <v>10</v>
      </c>
      <c r="N189" s="2" t="s">
        <v>11</v>
      </c>
    </row>
    <row r="190" spans="1:14" ht="14.25">
      <c r="A190" s="6" t="s">
        <v>180</v>
      </c>
      <c r="B190" s="1">
        <v>2322</v>
      </c>
      <c r="C190" s="1">
        <v>6200</v>
      </c>
      <c r="D190" s="1">
        <v>8300</v>
      </c>
      <c r="E190" s="1">
        <v>10</v>
      </c>
      <c r="F190" s="1" t="s">
        <v>149</v>
      </c>
      <c r="G190" s="1">
        <v>2</v>
      </c>
      <c r="H190" s="1"/>
      <c r="I190" s="12">
        <f>(B190/10)*2*(50/E190)*(G190/10+1)-100</f>
        <v>2686.4</v>
      </c>
      <c r="J190" s="10">
        <f>((C190*G190)*(10))/4000</f>
        <v>31</v>
      </c>
      <c r="K190" s="14">
        <v>-5</v>
      </c>
      <c r="L190" s="10">
        <v>10</v>
      </c>
      <c r="M190" s="1">
        <f t="shared" ref="M190" si="65">D190/3000+0.5</f>
        <v>3.2666666666666666</v>
      </c>
      <c r="N190" s="1"/>
    </row>
    <row r="192" spans="1:14">
      <c r="A192" s="1" t="s">
        <v>181</v>
      </c>
      <c r="B192" s="1" t="s">
        <v>1</v>
      </c>
      <c r="C192" s="1" t="s">
        <v>2</v>
      </c>
      <c r="D192" s="1" t="s">
        <v>3</v>
      </c>
      <c r="E192" s="1" t="s">
        <v>4</v>
      </c>
      <c r="F192" s="1" t="s">
        <v>5</v>
      </c>
      <c r="G192" s="1" t="s">
        <v>6</v>
      </c>
      <c r="H192" s="1"/>
      <c r="I192" s="12" t="s">
        <v>1</v>
      </c>
      <c r="J192" s="7" t="s">
        <v>7</v>
      </c>
      <c r="K192" s="14" t="s">
        <v>8</v>
      </c>
      <c r="L192" s="7" t="s">
        <v>9</v>
      </c>
      <c r="M192" s="1" t="s">
        <v>10</v>
      </c>
      <c r="N192" s="2" t="s">
        <v>11</v>
      </c>
    </row>
    <row r="193" spans="1:14" ht="14.25">
      <c r="A193" s="6" t="s">
        <v>180</v>
      </c>
      <c r="B193" s="1">
        <v>3822</v>
      </c>
      <c r="C193" s="1">
        <v>20</v>
      </c>
      <c r="D193" s="1">
        <v>15300</v>
      </c>
      <c r="E193" s="1">
        <v>60</v>
      </c>
      <c r="F193" s="1" t="s">
        <v>182</v>
      </c>
      <c r="G193" s="1">
        <v>2</v>
      </c>
      <c r="H193" s="1"/>
      <c r="I193" s="12">
        <f>(B193/5) *2.5*(75/E193) +100</f>
        <v>2488.75</v>
      </c>
      <c r="J193" s="10">
        <v>6</v>
      </c>
      <c r="K193" s="14">
        <v>-5</v>
      </c>
      <c r="L193" s="10">
        <v>10</v>
      </c>
      <c r="M193" s="1">
        <f t="shared" ref="M193" si="66">D193/3000+0.5</f>
        <v>5.6</v>
      </c>
      <c r="N193" s="1"/>
    </row>
  </sheetData>
  <phoneticPr fontId="2"/>
  <hyperlinks>
    <hyperlink ref="A135" r:id="rId1" location="ib1927b8" tooltip="ib1927b8" display="http://ravenwood.jp/index.php?PS%A1%A6%BA%B8%CF%D3%C9%F4%CA%BC%C1%F5%28ARM%20UNIT%20L%29 - ib1927b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kambarashiro</dc:creator>
  <cp:lastModifiedBy>kambarashiro</cp:lastModifiedBy>
  <dcterms:created xsi:type="dcterms:W3CDTF">2012-11-12T13:26:47Z</dcterms:created>
  <dcterms:modified xsi:type="dcterms:W3CDTF">2013-06-20T10:48:46Z</dcterms:modified>
</cp:coreProperties>
</file>